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ropbox\FIELD DATA &amp; INSIGHTS\Other States\Tamil Nadu\Phase 1_Survey\Constituencies Data\Viralimalai\"/>
    </mc:Choice>
  </mc:AlternateContent>
  <xr:revisionPtr revIDLastSave="0" documentId="13_ncr:1_{E19776D4-EF29-414F-A181-238CCBFBB41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viots" sheetId="2" r:id="rId1"/>
    <sheet name="Data Updation" sheetId="4" r:id="rId2"/>
    <sheet name="Location and Caste" sheetId="5" r:id="rId3"/>
    <sheet name="PPT Pviots" sheetId="8" r:id="rId4"/>
    <sheet name="Factor" sheetId="9" r:id="rId5"/>
    <sheet name="Data" sheetId="1" r:id="rId6"/>
    <sheet name="MApping" sheetId="3" r:id="rId7"/>
    <sheet name="Qc" sheetId="7" r:id="rId8"/>
  </sheets>
  <definedNames>
    <definedName name="_xlnm._FilterDatabase" localSheetId="2" hidden="1">'Location and Caste'!$A$12:$F$38</definedName>
    <definedName name="_xlcn.WorksheetConnection__Viralimalai_Overall.xlsxTable11" hidden="1">Table1[]</definedName>
  </definedNames>
  <calcPr calcId="191029"/>
  <pivotCaches>
    <pivotCache cacheId="425" r:id="rId9"/>
    <pivotCache cacheId="426" r:id="rId10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_Viralimalai_Overal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5" i="5"/>
  <c r="C6" i="5"/>
  <c r="C7" i="5"/>
  <c r="C9" i="5"/>
  <c r="C10" i="5"/>
  <c r="C11" i="5"/>
  <c r="C2" i="5"/>
  <c r="H28" i="9"/>
  <c r="I28" i="9" s="1"/>
  <c r="AR84" i="1" s="1"/>
  <c r="H27" i="9"/>
  <c r="I27" i="9" s="1"/>
  <c r="H37" i="9"/>
  <c r="I37" i="9" s="1"/>
  <c r="AS134" i="1" s="1"/>
  <c r="H38" i="9"/>
  <c r="I38" i="9" s="1"/>
  <c r="H39" i="9"/>
  <c r="I39" i="9" s="1"/>
  <c r="H36" i="9"/>
  <c r="I36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0" i="9"/>
  <c r="I60" i="9" s="1"/>
  <c r="G47" i="9"/>
  <c r="G48" i="9"/>
  <c r="G49" i="9"/>
  <c r="G50" i="9"/>
  <c r="G51" i="9"/>
  <c r="G52" i="9"/>
  <c r="G53" i="9"/>
  <c r="G46" i="9"/>
  <c r="A47" i="9"/>
  <c r="A48" i="9"/>
  <c r="A49" i="9"/>
  <c r="A50" i="9"/>
  <c r="A51" i="9"/>
  <c r="A52" i="9"/>
  <c r="A53" i="9"/>
  <c r="A46" i="9"/>
  <c r="AT125" i="1" l="1"/>
  <c r="AT366" i="1"/>
  <c r="AT185" i="1"/>
  <c r="AR15" i="1"/>
  <c r="AR24" i="1"/>
  <c r="AR148" i="1"/>
  <c r="AR292" i="1"/>
  <c r="AR371" i="1"/>
  <c r="AR462" i="1"/>
  <c r="AR503" i="1"/>
  <c r="AR160" i="1"/>
  <c r="AR418" i="1"/>
  <c r="AR42" i="1"/>
  <c r="AR161" i="1"/>
  <c r="AR315" i="1"/>
  <c r="AR373" i="1"/>
  <c r="AR423" i="1"/>
  <c r="AR466" i="1"/>
  <c r="AR60" i="1"/>
  <c r="AR164" i="1"/>
  <c r="AR316" i="1"/>
  <c r="AR374" i="1"/>
  <c r="AR424" i="1"/>
  <c r="AR478" i="1"/>
  <c r="AR490" i="1"/>
  <c r="AR72" i="1"/>
  <c r="AR174" i="1"/>
  <c r="AR324" i="1"/>
  <c r="AR378" i="1"/>
  <c r="AR426" i="1"/>
  <c r="AR186" i="1"/>
  <c r="AR76" i="1"/>
  <c r="AR176" i="1"/>
  <c r="AR329" i="1"/>
  <c r="AR386" i="1"/>
  <c r="AR431" i="1"/>
  <c r="AR483" i="1"/>
  <c r="AR331" i="1"/>
  <c r="AR89" i="1"/>
  <c r="AR387" i="1"/>
  <c r="AR436" i="1"/>
  <c r="AR90" i="1"/>
  <c r="AR192" i="1"/>
  <c r="AR347" i="1"/>
  <c r="AR391" i="1"/>
  <c r="AR444" i="1"/>
  <c r="AR491" i="1"/>
  <c r="AR104" i="1"/>
  <c r="AR232" i="1"/>
  <c r="AR358" i="1"/>
  <c r="AR397" i="1"/>
  <c r="AR452" i="1"/>
  <c r="AR492" i="1"/>
  <c r="AR499" i="1"/>
  <c r="AR296" i="1"/>
  <c r="AR463" i="1"/>
  <c r="AR120" i="1"/>
  <c r="AR246" i="1"/>
  <c r="AR359" i="1"/>
  <c r="AR400" i="1"/>
  <c r="AR457" i="1"/>
  <c r="AR496" i="1"/>
  <c r="AR136" i="1"/>
  <c r="AR406" i="1"/>
  <c r="AR36" i="1"/>
  <c r="AR372" i="1"/>
  <c r="AR504" i="1"/>
  <c r="AR132" i="1"/>
  <c r="AR257" i="1"/>
  <c r="AR360" i="1"/>
  <c r="AR404" i="1"/>
  <c r="AR458" i="1"/>
  <c r="AR498" i="1"/>
  <c r="AR267" i="1"/>
  <c r="AR361" i="1"/>
  <c r="AR461" i="1"/>
  <c r="AR2" i="1"/>
  <c r="AS49" i="1"/>
  <c r="AT341" i="1"/>
  <c r="AT60" i="1"/>
  <c r="AS451" i="1"/>
  <c r="AS23" i="1"/>
  <c r="AT311" i="1"/>
  <c r="AS409" i="1"/>
  <c r="AS18" i="1"/>
  <c r="AT310" i="1"/>
  <c r="AS119" i="1"/>
  <c r="AS360" i="1"/>
  <c r="AT475" i="1"/>
  <c r="AT307" i="1"/>
  <c r="AS313" i="1"/>
  <c r="AT474" i="1"/>
  <c r="AT250" i="1"/>
  <c r="AS265" i="1"/>
  <c r="AT473" i="1"/>
  <c r="AT247" i="1"/>
  <c r="AS215" i="1"/>
  <c r="AT420" i="1"/>
  <c r="AT246" i="1"/>
  <c r="AR479" i="1"/>
  <c r="AS193" i="1"/>
  <c r="AT419" i="1"/>
  <c r="AT43" i="1"/>
  <c r="AS121" i="1"/>
  <c r="AT418" i="1"/>
  <c r="AT126" i="1"/>
  <c r="AS120" i="1"/>
  <c r="AT367" i="1"/>
  <c r="AT121" i="1"/>
  <c r="AT115" i="1"/>
  <c r="AT34" i="1"/>
  <c r="AT502" i="1"/>
  <c r="AR413" i="1"/>
  <c r="AS115" i="1"/>
  <c r="AT365" i="1"/>
  <c r="AT61" i="1"/>
  <c r="AS3" i="1"/>
  <c r="AS15" i="1"/>
  <c r="AS171" i="1"/>
  <c r="AS231" i="1"/>
  <c r="AS243" i="1"/>
  <c r="AS303" i="1"/>
  <c r="AS351" i="1"/>
  <c r="AS411" i="1"/>
  <c r="AS423" i="1"/>
  <c r="AS435" i="1"/>
  <c r="AS471" i="1"/>
  <c r="AS495" i="1"/>
  <c r="AS16" i="1"/>
  <c r="AS28" i="1"/>
  <c r="AS124" i="1"/>
  <c r="AS172" i="1"/>
  <c r="AS268" i="1"/>
  <c r="AS340" i="1"/>
  <c r="AS400" i="1"/>
  <c r="AS412" i="1"/>
  <c r="AS17" i="1"/>
  <c r="AS29" i="1"/>
  <c r="AS65" i="1"/>
  <c r="AS101" i="1"/>
  <c r="AS125" i="1"/>
  <c r="AS173" i="1"/>
  <c r="AS197" i="1"/>
  <c r="AS281" i="1"/>
  <c r="AS293" i="1"/>
  <c r="AS317" i="1"/>
  <c r="AS329" i="1"/>
  <c r="AS413" i="1"/>
  <c r="AS449" i="1"/>
  <c r="AS497" i="1"/>
  <c r="AS21" i="1"/>
  <c r="AS10" i="1"/>
  <c r="AS122" i="1"/>
  <c r="AS140" i="1"/>
  <c r="AS188" i="1"/>
  <c r="AS266" i="1"/>
  <c r="AS284" i="1"/>
  <c r="AS332" i="1"/>
  <c r="AS476" i="1"/>
  <c r="AS189" i="1"/>
  <c r="AS252" i="1"/>
  <c r="AS285" i="1"/>
  <c r="AS333" i="1"/>
  <c r="AS429" i="1"/>
  <c r="AS12" i="1"/>
  <c r="AS127" i="1"/>
  <c r="AS190" i="1"/>
  <c r="AS205" i="1"/>
  <c r="AS253" i="1"/>
  <c r="AS301" i="1"/>
  <c r="AS397" i="1"/>
  <c r="AS13" i="1"/>
  <c r="AS62" i="1"/>
  <c r="AS176" i="1"/>
  <c r="AS416" i="1"/>
  <c r="AS479" i="1"/>
  <c r="AS66" i="1"/>
  <c r="AS177" i="1"/>
  <c r="AS258" i="1"/>
  <c r="AS273" i="1"/>
  <c r="AS369" i="1"/>
  <c r="AS83" i="1"/>
  <c r="AS260" i="1"/>
  <c r="AS338" i="1"/>
  <c r="AS371" i="1"/>
  <c r="AS419" i="1"/>
  <c r="AS20" i="1"/>
  <c r="AS54" i="1"/>
  <c r="AS372" i="1"/>
  <c r="AS405" i="1"/>
  <c r="AS453" i="1"/>
  <c r="AS55" i="1"/>
  <c r="AS70" i="1"/>
  <c r="AS199" i="1"/>
  <c r="AS214" i="1"/>
  <c r="AS262" i="1"/>
  <c r="AS277" i="1"/>
  <c r="AS343" i="1"/>
  <c r="AS358" i="1"/>
  <c r="AS373" i="1"/>
  <c r="AS391" i="1"/>
  <c r="AS406" i="1"/>
  <c r="AS469" i="1"/>
  <c r="AS487" i="1"/>
  <c r="AS502" i="1"/>
  <c r="AS178" i="1"/>
  <c r="AS274" i="1"/>
  <c r="AS322" i="1"/>
  <c r="AS167" i="1"/>
  <c r="AS456" i="1"/>
  <c r="AS182" i="1"/>
  <c r="AS187" i="1"/>
  <c r="AS385" i="1"/>
  <c r="AS186" i="1"/>
  <c r="AS330" i="1"/>
  <c r="AS378" i="1"/>
  <c r="AS474" i="1"/>
  <c r="AS283" i="1"/>
  <c r="AS407" i="1"/>
  <c r="AS264" i="1"/>
  <c r="AS263" i="1"/>
  <c r="AS168" i="1"/>
  <c r="AS312" i="1"/>
  <c r="AS169" i="1"/>
  <c r="AS104" i="1"/>
  <c r="AS152" i="1"/>
  <c r="AS248" i="1"/>
  <c r="AS392" i="1"/>
  <c r="AS440" i="1"/>
  <c r="AS57" i="1"/>
  <c r="AS249" i="1"/>
  <c r="AS345" i="1"/>
  <c r="AS489" i="1"/>
  <c r="AS202" i="1"/>
  <c r="AS27" i="1"/>
  <c r="AS63" i="1"/>
  <c r="AS87" i="1"/>
  <c r="AS99" i="1"/>
  <c r="AS111" i="1"/>
  <c r="AS123" i="1"/>
  <c r="AS159" i="1"/>
  <c r="AS219" i="1"/>
  <c r="AS327" i="1"/>
  <c r="AS339" i="1"/>
  <c r="AS363" i="1"/>
  <c r="AS387" i="1"/>
  <c r="AS447" i="1"/>
  <c r="AS483" i="1"/>
  <c r="AS4" i="1"/>
  <c r="AS100" i="1"/>
  <c r="AS160" i="1"/>
  <c r="AS232" i="1"/>
  <c r="AS292" i="1"/>
  <c r="AS304" i="1"/>
  <c r="AS364" i="1"/>
  <c r="AS424" i="1"/>
  <c r="AS472" i="1"/>
  <c r="AS221" i="1"/>
  <c r="AS245" i="1"/>
  <c r="AS269" i="1"/>
  <c r="AS365" i="1"/>
  <c r="AS377" i="1"/>
  <c r="AS437" i="1"/>
  <c r="AS44" i="1"/>
  <c r="AS59" i="1"/>
  <c r="AS74" i="1"/>
  <c r="AS155" i="1"/>
  <c r="AS251" i="1"/>
  <c r="AS299" i="1"/>
  <c r="AS347" i="1"/>
  <c r="AS380" i="1"/>
  <c r="AS395" i="1"/>
  <c r="AS410" i="1"/>
  <c r="AS11" i="1"/>
  <c r="AS30" i="1"/>
  <c r="AS60" i="1"/>
  <c r="AS93" i="1"/>
  <c r="AS126" i="1"/>
  <c r="AS156" i="1"/>
  <c r="AS270" i="1"/>
  <c r="AS414" i="1"/>
  <c r="AS31" i="1"/>
  <c r="AS46" i="1"/>
  <c r="AS175" i="1"/>
  <c r="AS271" i="1"/>
  <c r="AS367" i="1"/>
  <c r="AS32" i="1"/>
  <c r="AS95" i="1"/>
  <c r="AS191" i="1"/>
  <c r="AS287" i="1"/>
  <c r="AS302" i="1"/>
  <c r="AS368" i="1"/>
  <c r="AS431" i="1"/>
  <c r="AS33" i="1"/>
  <c r="AS48" i="1"/>
  <c r="AS81" i="1"/>
  <c r="AS162" i="1"/>
  <c r="AS192" i="1"/>
  <c r="AS210" i="1"/>
  <c r="AS240" i="1"/>
  <c r="AS306" i="1"/>
  <c r="AS336" i="1"/>
  <c r="AS384" i="1"/>
  <c r="AS402" i="1"/>
  <c r="AS417" i="1"/>
  <c r="AS432" i="1"/>
  <c r="AS50" i="1"/>
  <c r="AS68" i="1"/>
  <c r="AS116" i="1"/>
  <c r="AS146" i="1"/>
  <c r="AS164" i="1"/>
  <c r="AS212" i="1"/>
  <c r="AS356" i="1"/>
  <c r="AS386" i="1"/>
  <c r="AS434" i="1"/>
  <c r="AS452" i="1"/>
  <c r="AS500" i="1"/>
  <c r="AS36" i="1"/>
  <c r="AS69" i="1"/>
  <c r="AS150" i="1"/>
  <c r="AS198" i="1"/>
  <c r="AS228" i="1"/>
  <c r="AS246" i="1"/>
  <c r="AS261" i="1"/>
  <c r="AS324" i="1"/>
  <c r="AS357" i="1"/>
  <c r="AS486" i="1"/>
  <c r="AS501" i="1"/>
  <c r="AS22" i="1"/>
  <c r="AS37" i="1"/>
  <c r="AS151" i="1"/>
  <c r="AS166" i="1"/>
  <c r="AS229" i="1"/>
  <c r="AS439" i="1"/>
  <c r="AS454" i="1"/>
  <c r="AS34" i="1"/>
  <c r="AS82" i="1"/>
  <c r="AS226" i="1"/>
  <c r="AS418" i="1"/>
  <c r="AS427" i="1"/>
  <c r="AS145" i="1"/>
  <c r="AS337" i="1"/>
  <c r="AS433" i="1"/>
  <c r="AS481" i="1"/>
  <c r="AS311" i="1"/>
  <c r="AS455" i="1"/>
  <c r="AS38" i="1"/>
  <c r="AS86" i="1"/>
  <c r="AS374" i="1"/>
  <c r="AS470" i="1"/>
  <c r="AS241" i="1"/>
  <c r="AS90" i="1"/>
  <c r="AS138" i="1"/>
  <c r="AS379" i="1"/>
  <c r="AS24" i="1"/>
  <c r="AS504" i="1"/>
  <c r="AS408" i="1"/>
  <c r="AS25" i="1"/>
  <c r="AS73" i="1"/>
  <c r="AS200" i="1"/>
  <c r="AS296" i="1"/>
  <c r="AS344" i="1"/>
  <c r="AS488" i="1"/>
  <c r="AS361" i="1"/>
  <c r="AS105" i="1"/>
  <c r="AS201" i="1"/>
  <c r="AS211" i="1"/>
  <c r="AS307" i="1"/>
  <c r="AS403" i="1"/>
  <c r="AS359" i="1"/>
  <c r="AS216" i="1"/>
  <c r="AS8" i="1"/>
  <c r="AS154" i="1"/>
  <c r="AS298" i="1"/>
  <c r="AS346" i="1"/>
  <c r="AS394" i="1"/>
  <c r="AS163" i="1"/>
  <c r="AS259" i="1"/>
  <c r="AS355" i="1"/>
  <c r="AS457" i="1"/>
  <c r="AS75" i="1"/>
  <c r="AS147" i="1"/>
  <c r="AS183" i="1"/>
  <c r="AS207" i="1"/>
  <c r="AS255" i="1"/>
  <c r="AS267" i="1"/>
  <c r="AS291" i="1"/>
  <c r="AS315" i="1"/>
  <c r="AS375" i="1"/>
  <c r="AS52" i="1"/>
  <c r="AS64" i="1"/>
  <c r="AS76" i="1"/>
  <c r="AS88" i="1"/>
  <c r="AS148" i="1"/>
  <c r="AS352" i="1"/>
  <c r="AS484" i="1"/>
  <c r="AS89" i="1"/>
  <c r="AS161" i="1"/>
  <c r="AS209" i="1"/>
  <c r="AS353" i="1"/>
  <c r="AS461" i="1"/>
  <c r="AS107" i="1"/>
  <c r="AS170" i="1"/>
  <c r="AS218" i="1"/>
  <c r="AS314" i="1"/>
  <c r="AS458" i="1"/>
  <c r="AS491" i="1"/>
  <c r="AS45" i="1"/>
  <c r="AS141" i="1"/>
  <c r="AS237" i="1"/>
  <c r="AS300" i="1"/>
  <c r="AS348" i="1"/>
  <c r="AS381" i="1"/>
  <c r="AS492" i="1"/>
  <c r="AS94" i="1"/>
  <c r="AS334" i="1"/>
  <c r="AS382" i="1"/>
  <c r="AS430" i="1"/>
  <c r="AS47" i="1"/>
  <c r="AS80" i="1"/>
  <c r="AS206" i="1"/>
  <c r="AS224" i="1"/>
  <c r="AS239" i="1"/>
  <c r="AS254" i="1"/>
  <c r="AS494" i="1"/>
  <c r="AS96" i="1"/>
  <c r="AS354" i="1"/>
  <c r="AS450" i="1"/>
  <c r="AS465" i="1"/>
  <c r="AS480" i="1"/>
  <c r="AS498" i="1"/>
  <c r="AS179" i="1"/>
  <c r="AS308" i="1"/>
  <c r="AS132" i="1"/>
  <c r="AS213" i="1"/>
  <c r="AS342" i="1"/>
  <c r="AS390" i="1"/>
  <c r="AS325" i="1"/>
  <c r="AS370" i="1"/>
  <c r="AS466" i="1"/>
  <c r="AS289" i="1"/>
  <c r="AS278" i="1"/>
  <c r="AS422" i="1"/>
  <c r="AS97" i="1"/>
  <c r="AS234" i="1"/>
  <c r="AS235" i="1"/>
  <c r="AS71" i="1"/>
  <c r="AS72" i="1"/>
  <c r="AS217" i="1"/>
  <c r="AS503" i="1"/>
  <c r="AS153" i="1"/>
  <c r="AS393" i="1"/>
  <c r="AS106" i="1"/>
  <c r="AS67" i="1"/>
  <c r="AS499" i="1"/>
  <c r="AR222" i="1"/>
  <c r="AR438" i="1"/>
  <c r="AR301" i="1"/>
  <c r="AR437" i="1"/>
  <c r="AR300" i="1"/>
  <c r="AR475" i="1"/>
  <c r="AR384" i="1"/>
  <c r="AR344" i="1"/>
  <c r="AR281" i="1"/>
  <c r="AR216" i="1"/>
  <c r="AT413" i="1"/>
  <c r="AT358" i="1"/>
  <c r="AR500" i="1"/>
  <c r="AR474" i="1"/>
  <c r="AR448" i="1"/>
  <c r="AR435" i="1"/>
  <c r="AR422" i="1"/>
  <c r="AR409" i="1"/>
  <c r="AR396" i="1"/>
  <c r="AR383" i="1"/>
  <c r="AR370" i="1"/>
  <c r="AR356" i="1"/>
  <c r="AR343" i="1"/>
  <c r="AR328" i="1"/>
  <c r="AR313" i="1"/>
  <c r="AR295" i="1"/>
  <c r="AR280" i="1"/>
  <c r="AR264" i="1"/>
  <c r="AR240" i="1"/>
  <c r="AR212" i="1"/>
  <c r="AR185" i="1"/>
  <c r="AR156" i="1"/>
  <c r="AR126" i="1"/>
  <c r="AR100" i="1"/>
  <c r="AR66" i="1"/>
  <c r="AR30" i="1"/>
  <c r="AS490" i="1"/>
  <c r="AS442" i="1"/>
  <c r="AS250" i="1"/>
  <c r="AS58" i="1"/>
  <c r="AT456" i="1"/>
  <c r="AT403" i="1"/>
  <c r="AT348" i="1"/>
  <c r="AT289" i="1"/>
  <c r="AT228" i="1"/>
  <c r="AT167" i="1"/>
  <c r="AT106" i="1"/>
  <c r="AR425" i="1"/>
  <c r="AR283" i="1"/>
  <c r="AR188" i="1"/>
  <c r="AR488" i="1"/>
  <c r="AR449" i="1"/>
  <c r="AR410" i="1"/>
  <c r="AR243" i="1"/>
  <c r="AR128" i="1"/>
  <c r="AT239" i="1"/>
  <c r="AT178" i="1"/>
  <c r="AT2" i="1"/>
  <c r="AT14" i="1"/>
  <c r="AT26" i="1"/>
  <c r="AT38" i="1"/>
  <c r="AT50" i="1"/>
  <c r="AT62" i="1"/>
  <c r="AT74" i="1"/>
  <c r="AT86" i="1"/>
  <c r="AT98" i="1"/>
  <c r="AT110" i="1"/>
  <c r="AT122" i="1"/>
  <c r="AT134" i="1"/>
  <c r="AT146" i="1"/>
  <c r="AT158" i="1"/>
  <c r="AT170" i="1"/>
  <c r="AT182" i="1"/>
  <c r="AT194" i="1"/>
  <c r="AT206" i="1"/>
  <c r="AT218" i="1"/>
  <c r="AT230" i="1"/>
  <c r="AT242" i="1"/>
  <c r="AT254" i="1"/>
  <c r="AT266" i="1"/>
  <c r="AT278" i="1"/>
  <c r="AT290" i="1"/>
  <c r="AT302" i="1"/>
  <c r="AT314" i="1"/>
  <c r="AT326" i="1"/>
  <c r="AT338" i="1"/>
  <c r="AT350" i="1"/>
  <c r="AT362" i="1"/>
  <c r="AT374" i="1"/>
  <c r="AT386" i="1"/>
  <c r="AT398" i="1"/>
  <c r="AT410" i="1"/>
  <c r="AT422" i="1"/>
  <c r="AT434" i="1"/>
  <c r="AT446" i="1"/>
  <c r="AT458" i="1"/>
  <c r="AT470" i="1"/>
  <c r="AT482" i="1"/>
  <c r="AT494" i="1"/>
  <c r="AT3" i="1"/>
  <c r="AT15" i="1"/>
  <c r="AT27" i="1"/>
  <c r="AT39" i="1"/>
  <c r="AT51" i="1"/>
  <c r="AT63" i="1"/>
  <c r="AT75" i="1"/>
  <c r="AT87" i="1"/>
  <c r="AT99" i="1"/>
  <c r="AT111" i="1"/>
  <c r="AT123" i="1"/>
  <c r="AT135" i="1"/>
  <c r="AT147" i="1"/>
  <c r="AT159" i="1"/>
  <c r="AT171" i="1"/>
  <c r="AT183" i="1"/>
  <c r="AT195" i="1"/>
  <c r="AT207" i="1"/>
  <c r="AT219" i="1"/>
  <c r="AT231" i="1"/>
  <c r="AT243" i="1"/>
  <c r="AT255" i="1"/>
  <c r="AT267" i="1"/>
  <c r="AT279" i="1"/>
  <c r="AT291" i="1"/>
  <c r="AT303" i="1"/>
  <c r="AT315" i="1"/>
  <c r="AT327" i="1"/>
  <c r="AT339" i="1"/>
  <c r="AT351" i="1"/>
  <c r="AT363" i="1"/>
  <c r="AT375" i="1"/>
  <c r="AT387" i="1"/>
  <c r="AT399" i="1"/>
  <c r="AT411" i="1"/>
  <c r="AT423" i="1"/>
  <c r="AT435" i="1"/>
  <c r="AT447" i="1"/>
  <c r="AT459" i="1"/>
  <c r="AT471" i="1"/>
  <c r="AT483" i="1"/>
  <c r="AT495" i="1"/>
  <c r="AT4" i="1"/>
  <c r="AT16" i="1"/>
  <c r="AT28" i="1"/>
  <c r="AT40" i="1"/>
  <c r="AT52" i="1"/>
  <c r="AT64" i="1"/>
  <c r="AT76" i="1"/>
  <c r="AT88" i="1"/>
  <c r="AT100" i="1"/>
  <c r="AT112" i="1"/>
  <c r="AT124" i="1"/>
  <c r="AT136" i="1"/>
  <c r="AT148" i="1"/>
  <c r="AT160" i="1"/>
  <c r="AT172" i="1"/>
  <c r="AT184" i="1"/>
  <c r="AT196" i="1"/>
  <c r="AT208" i="1"/>
  <c r="AT220" i="1"/>
  <c r="AT232" i="1"/>
  <c r="AT244" i="1"/>
  <c r="AT256" i="1"/>
  <c r="AT268" i="1"/>
  <c r="AT280" i="1"/>
  <c r="AT292" i="1"/>
  <c r="AT304" i="1"/>
  <c r="AT316" i="1"/>
  <c r="AT328" i="1"/>
  <c r="AT340" i="1"/>
  <c r="AT352" i="1"/>
  <c r="AT364" i="1"/>
  <c r="AT376" i="1"/>
  <c r="AT388" i="1"/>
  <c r="AT400" i="1"/>
  <c r="AT412" i="1"/>
  <c r="AT424" i="1"/>
  <c r="AT436" i="1"/>
  <c r="AT448" i="1"/>
  <c r="AT460" i="1"/>
  <c r="AT472" i="1"/>
  <c r="AT484" i="1"/>
  <c r="AT496" i="1"/>
  <c r="AT8" i="1"/>
  <c r="AT20" i="1"/>
  <c r="AT32" i="1"/>
  <c r="AT44" i="1"/>
  <c r="AT56" i="1"/>
  <c r="AT68" i="1"/>
  <c r="AT80" i="1"/>
  <c r="AT92" i="1"/>
  <c r="AT104" i="1"/>
  <c r="AT116" i="1"/>
  <c r="AT128" i="1"/>
  <c r="AT140" i="1"/>
  <c r="AT152" i="1"/>
  <c r="AT164" i="1"/>
  <c r="AT176" i="1"/>
  <c r="AT188" i="1"/>
  <c r="AT200" i="1"/>
  <c r="AT212" i="1"/>
  <c r="AT224" i="1"/>
  <c r="AT236" i="1"/>
  <c r="AT248" i="1"/>
  <c r="AT260" i="1"/>
  <c r="AT272" i="1"/>
  <c r="AT284" i="1"/>
  <c r="AT296" i="1"/>
  <c r="AT308" i="1"/>
  <c r="AT320" i="1"/>
  <c r="AT332" i="1"/>
  <c r="AT344" i="1"/>
  <c r="AT356" i="1"/>
  <c r="AT368" i="1"/>
  <c r="AT380" i="1"/>
  <c r="AT392" i="1"/>
  <c r="AT404" i="1"/>
  <c r="AT416" i="1"/>
  <c r="AT428" i="1"/>
  <c r="AT440" i="1"/>
  <c r="AT452" i="1"/>
  <c r="AT464" i="1"/>
  <c r="AT476" i="1"/>
  <c r="AT488" i="1"/>
  <c r="AT500" i="1"/>
  <c r="AT9" i="1"/>
  <c r="AT21" i="1"/>
  <c r="AT33" i="1"/>
  <c r="AT45" i="1"/>
  <c r="AT57" i="1"/>
  <c r="AT69" i="1"/>
  <c r="AT81" i="1"/>
  <c r="AT93" i="1"/>
  <c r="AT105" i="1"/>
  <c r="AT117" i="1"/>
  <c r="AT129" i="1"/>
  <c r="AT141" i="1"/>
  <c r="AT153" i="1"/>
  <c r="AT165" i="1"/>
  <c r="AT177" i="1"/>
  <c r="AT189" i="1"/>
  <c r="AT201" i="1"/>
  <c r="AT213" i="1"/>
  <c r="AT225" i="1"/>
  <c r="AT237" i="1"/>
  <c r="AT249" i="1"/>
  <c r="AT261" i="1"/>
  <c r="AT273" i="1"/>
  <c r="AT285" i="1"/>
  <c r="AT297" i="1"/>
  <c r="AT309" i="1"/>
  <c r="AT321" i="1"/>
  <c r="AT5" i="1"/>
  <c r="AT24" i="1"/>
  <c r="AT46" i="1"/>
  <c r="AT66" i="1"/>
  <c r="AT85" i="1"/>
  <c r="AT107" i="1"/>
  <c r="AT127" i="1"/>
  <c r="AT149" i="1"/>
  <c r="AT168" i="1"/>
  <c r="AT190" i="1"/>
  <c r="AT210" i="1"/>
  <c r="AT229" i="1"/>
  <c r="AT251" i="1"/>
  <c r="AT271" i="1"/>
  <c r="AT293" i="1"/>
  <c r="AT312" i="1"/>
  <c r="AT333" i="1"/>
  <c r="AT349" i="1"/>
  <c r="AT369" i="1"/>
  <c r="AT385" i="1"/>
  <c r="AT405" i="1"/>
  <c r="AT421" i="1"/>
  <c r="AT441" i="1"/>
  <c r="AT457" i="1"/>
  <c r="AT477" i="1"/>
  <c r="AT493" i="1"/>
  <c r="AT6" i="1"/>
  <c r="AT25" i="1"/>
  <c r="AT47" i="1"/>
  <c r="AT67" i="1"/>
  <c r="AT89" i="1"/>
  <c r="AT108" i="1"/>
  <c r="AT130" i="1"/>
  <c r="AT150" i="1"/>
  <c r="AT169" i="1"/>
  <c r="AT191" i="1"/>
  <c r="AT211" i="1"/>
  <c r="AT233" i="1"/>
  <c r="AT252" i="1"/>
  <c r="AT274" i="1"/>
  <c r="AT294" i="1"/>
  <c r="AT313" i="1"/>
  <c r="AT334" i="1"/>
  <c r="AT353" i="1"/>
  <c r="AT370" i="1"/>
  <c r="AT389" i="1"/>
  <c r="AT406" i="1"/>
  <c r="AT425" i="1"/>
  <c r="AT442" i="1"/>
  <c r="AT461" i="1"/>
  <c r="AT478" i="1"/>
  <c r="AT497" i="1"/>
  <c r="AT7" i="1"/>
  <c r="AT29" i="1"/>
  <c r="AT48" i="1"/>
  <c r="AT70" i="1"/>
  <c r="AT90" i="1"/>
  <c r="AT109" i="1"/>
  <c r="AT131" i="1"/>
  <c r="AT151" i="1"/>
  <c r="AT173" i="1"/>
  <c r="AT192" i="1"/>
  <c r="AT214" i="1"/>
  <c r="AT234" i="1"/>
  <c r="AT253" i="1"/>
  <c r="AT275" i="1"/>
  <c r="AT295" i="1"/>
  <c r="AT317" i="1"/>
  <c r="AT335" i="1"/>
  <c r="AT354" i="1"/>
  <c r="AT371" i="1"/>
  <c r="AT390" i="1"/>
  <c r="AT407" i="1"/>
  <c r="AT426" i="1"/>
  <c r="AT443" i="1"/>
  <c r="AT462" i="1"/>
  <c r="AT479" i="1"/>
  <c r="AT498" i="1"/>
  <c r="AT10" i="1"/>
  <c r="AT30" i="1"/>
  <c r="AT49" i="1"/>
  <c r="AT71" i="1"/>
  <c r="AT91" i="1"/>
  <c r="AT113" i="1"/>
  <c r="AT132" i="1"/>
  <c r="AT154" i="1"/>
  <c r="AT174" i="1"/>
  <c r="AT193" i="1"/>
  <c r="AT215" i="1"/>
  <c r="AT235" i="1"/>
  <c r="AT257" i="1"/>
  <c r="AT276" i="1"/>
  <c r="AT298" i="1"/>
  <c r="AT318" i="1"/>
  <c r="AT336" i="1"/>
  <c r="AT355" i="1"/>
  <c r="AT372" i="1"/>
  <c r="AT391" i="1"/>
  <c r="AT408" i="1"/>
  <c r="AT427" i="1"/>
  <c r="AT444" i="1"/>
  <c r="AT463" i="1"/>
  <c r="AT480" i="1"/>
  <c r="AT499" i="1"/>
  <c r="AT11" i="1"/>
  <c r="AT31" i="1"/>
  <c r="AT53" i="1"/>
  <c r="AT72" i="1"/>
  <c r="AT94" i="1"/>
  <c r="AT114" i="1"/>
  <c r="AT133" i="1"/>
  <c r="AT155" i="1"/>
  <c r="AT175" i="1"/>
  <c r="AT197" i="1"/>
  <c r="AT216" i="1"/>
  <c r="AT238" i="1"/>
  <c r="AT258" i="1"/>
  <c r="AT277" i="1"/>
  <c r="AT299" i="1"/>
  <c r="AT319" i="1"/>
  <c r="AT337" i="1"/>
  <c r="AT357" i="1"/>
  <c r="AT373" i="1"/>
  <c r="AT393" i="1"/>
  <c r="AT409" i="1"/>
  <c r="AT429" i="1"/>
  <c r="AT445" i="1"/>
  <c r="AT465" i="1"/>
  <c r="AT481" i="1"/>
  <c r="AT501" i="1"/>
  <c r="AT13" i="1"/>
  <c r="AT35" i="1"/>
  <c r="AT55" i="1"/>
  <c r="AT77" i="1"/>
  <c r="AT96" i="1"/>
  <c r="AT118" i="1"/>
  <c r="AT138" i="1"/>
  <c r="AT157" i="1"/>
  <c r="AT179" i="1"/>
  <c r="AT199" i="1"/>
  <c r="AT221" i="1"/>
  <c r="AT240" i="1"/>
  <c r="AT262" i="1"/>
  <c r="AT282" i="1"/>
  <c r="AT301" i="1"/>
  <c r="AT323" i="1"/>
  <c r="AT342" i="1"/>
  <c r="AT359" i="1"/>
  <c r="AT378" i="1"/>
  <c r="AT395" i="1"/>
  <c r="AT414" i="1"/>
  <c r="AT431" i="1"/>
  <c r="AT450" i="1"/>
  <c r="AT467" i="1"/>
  <c r="AT486" i="1"/>
  <c r="AT503" i="1"/>
  <c r="AT17" i="1"/>
  <c r="AT36" i="1"/>
  <c r="AT58" i="1"/>
  <c r="AT78" i="1"/>
  <c r="AT97" i="1"/>
  <c r="AT119" i="1"/>
  <c r="AT139" i="1"/>
  <c r="AT161" i="1"/>
  <c r="AT180" i="1"/>
  <c r="AT202" i="1"/>
  <c r="AT222" i="1"/>
  <c r="AT241" i="1"/>
  <c r="AT263" i="1"/>
  <c r="AT283" i="1"/>
  <c r="AT305" i="1"/>
  <c r="AT324" i="1"/>
  <c r="AT343" i="1"/>
  <c r="AT360" i="1"/>
  <c r="AT379" i="1"/>
  <c r="AT396" i="1"/>
  <c r="AT415" i="1"/>
  <c r="AT432" i="1"/>
  <c r="AT451" i="1"/>
  <c r="AT468" i="1"/>
  <c r="AT487" i="1"/>
  <c r="AT504" i="1"/>
  <c r="AT18" i="1"/>
  <c r="AT37" i="1"/>
  <c r="AT59" i="1"/>
  <c r="AT79" i="1"/>
  <c r="AT101" i="1"/>
  <c r="AT120" i="1"/>
  <c r="AT142" i="1"/>
  <c r="AT162" i="1"/>
  <c r="AT181" i="1"/>
  <c r="AT203" i="1"/>
  <c r="AT223" i="1"/>
  <c r="AT245" i="1"/>
  <c r="AT264" i="1"/>
  <c r="AT286" i="1"/>
  <c r="AT306" i="1"/>
  <c r="AT325" i="1"/>
  <c r="AT345" i="1"/>
  <c r="AT361" i="1"/>
  <c r="AT381" i="1"/>
  <c r="AT397" i="1"/>
  <c r="AT417" i="1"/>
  <c r="AT433" i="1"/>
  <c r="AT453" i="1"/>
  <c r="AT469" i="1"/>
  <c r="AT489" i="1"/>
  <c r="AR487" i="1"/>
  <c r="AR486" i="1"/>
  <c r="AR473" i="1"/>
  <c r="AR460" i="1"/>
  <c r="AR447" i="1"/>
  <c r="AR434" i="1"/>
  <c r="AR421" i="1"/>
  <c r="AR408" i="1"/>
  <c r="AR395" i="1"/>
  <c r="AR382" i="1"/>
  <c r="AR368" i="1"/>
  <c r="AR355" i="1"/>
  <c r="AR342" i="1"/>
  <c r="AR327" i="1"/>
  <c r="AR312" i="1"/>
  <c r="AR294" i="1"/>
  <c r="AR279" i="1"/>
  <c r="AR260" i="1"/>
  <c r="AR236" i="1"/>
  <c r="AR210" i="1"/>
  <c r="AR184" i="1"/>
  <c r="AR152" i="1"/>
  <c r="AR125" i="1"/>
  <c r="AR96" i="1"/>
  <c r="AR65" i="1"/>
  <c r="AR29" i="1"/>
  <c r="AS441" i="1"/>
  <c r="AS297" i="1"/>
  <c r="AS7" i="1"/>
  <c r="AT455" i="1"/>
  <c r="AT402" i="1"/>
  <c r="AT347" i="1"/>
  <c r="AT288" i="1"/>
  <c r="AT227" i="1"/>
  <c r="AT166" i="1"/>
  <c r="AT103" i="1"/>
  <c r="AT42" i="1"/>
  <c r="AR332" i="1"/>
  <c r="AR221" i="1"/>
  <c r="AR385" i="1"/>
  <c r="AR502" i="1"/>
  <c r="AR314" i="1"/>
  <c r="AR266" i="1"/>
  <c r="AR101" i="1"/>
  <c r="AT466" i="1"/>
  <c r="AT300" i="1"/>
  <c r="AT54" i="1"/>
  <c r="AR485" i="1"/>
  <c r="AR472" i="1"/>
  <c r="AR459" i="1"/>
  <c r="AR446" i="1"/>
  <c r="AR433" i="1"/>
  <c r="AR420" i="1"/>
  <c r="AR407" i="1"/>
  <c r="AR394" i="1"/>
  <c r="AR380" i="1"/>
  <c r="AR367" i="1"/>
  <c r="AR354" i="1"/>
  <c r="AR341" i="1"/>
  <c r="AR326" i="1"/>
  <c r="AR308" i="1"/>
  <c r="AR293" i="1"/>
  <c r="AR278" i="1"/>
  <c r="AR258" i="1"/>
  <c r="AR234" i="1"/>
  <c r="AR209" i="1"/>
  <c r="AR180" i="1"/>
  <c r="AR150" i="1"/>
  <c r="AR124" i="1"/>
  <c r="AR92" i="1"/>
  <c r="AR64" i="1"/>
  <c r="AR28" i="1"/>
  <c r="AS56" i="1"/>
  <c r="AS6" i="1"/>
  <c r="AT454" i="1"/>
  <c r="AT401" i="1"/>
  <c r="AT346" i="1"/>
  <c r="AT287" i="1"/>
  <c r="AT226" i="1"/>
  <c r="AT163" i="1"/>
  <c r="AT102" i="1"/>
  <c r="AT41" i="1"/>
  <c r="AR439" i="1"/>
  <c r="AR348" i="1"/>
  <c r="AR284" i="1"/>
  <c r="AR137" i="1"/>
  <c r="AT187" i="1"/>
  <c r="AR412" i="1"/>
  <c r="AR245" i="1"/>
  <c r="AR41" i="1"/>
  <c r="AT186" i="1"/>
  <c r="AR346" i="1"/>
  <c r="AR244" i="1"/>
  <c r="AR40" i="1"/>
  <c r="AR233" i="1"/>
  <c r="AR302" i="1"/>
  <c r="AR78" i="1"/>
  <c r="AT65" i="1"/>
  <c r="AR399" i="1"/>
  <c r="AR398" i="1"/>
  <c r="AR282" i="1"/>
  <c r="AR102" i="1"/>
  <c r="AR484" i="1"/>
  <c r="AR445" i="1"/>
  <c r="AR392" i="1"/>
  <c r="AR340" i="1"/>
  <c r="AR208" i="1"/>
  <c r="AT449" i="1"/>
  <c r="AT281" i="1"/>
  <c r="AT156" i="1"/>
  <c r="AR365" i="1"/>
  <c r="AR276" i="1"/>
  <c r="AR17" i="1"/>
  <c r="AS331" i="1"/>
  <c r="AS139" i="1"/>
  <c r="AS43" i="1"/>
  <c r="AT492" i="1"/>
  <c r="AT439" i="1"/>
  <c r="AT384" i="1"/>
  <c r="AT331" i="1"/>
  <c r="AT270" i="1"/>
  <c r="AT209" i="1"/>
  <c r="AT145" i="1"/>
  <c r="AT84" i="1"/>
  <c r="AT23" i="1"/>
  <c r="AR495" i="1"/>
  <c r="AR482" i="1"/>
  <c r="AR469" i="1"/>
  <c r="AR456" i="1"/>
  <c r="AR443" i="1"/>
  <c r="AR430" i="1"/>
  <c r="AR416" i="1"/>
  <c r="AR403" i="1"/>
  <c r="AR390" i="1"/>
  <c r="AR377" i="1"/>
  <c r="AR364" i="1"/>
  <c r="AR351" i="1"/>
  <c r="AR338" i="1"/>
  <c r="AR320" i="1"/>
  <c r="AR305" i="1"/>
  <c r="AR290" i="1"/>
  <c r="AR272" i="1"/>
  <c r="AR255" i="1"/>
  <c r="AR231" i="1"/>
  <c r="AR200" i="1"/>
  <c r="AR173" i="1"/>
  <c r="AR144" i="1"/>
  <c r="AR114" i="1"/>
  <c r="AR88" i="1"/>
  <c r="AR53" i="1"/>
  <c r="AR16" i="1"/>
  <c r="AS426" i="1"/>
  <c r="AS282" i="1"/>
  <c r="AS42" i="1"/>
  <c r="AT491" i="1"/>
  <c r="AT438" i="1"/>
  <c r="AT383" i="1"/>
  <c r="AT330" i="1"/>
  <c r="AT269" i="1"/>
  <c r="AT205" i="1"/>
  <c r="AT144" i="1"/>
  <c r="AT83" i="1"/>
  <c r="AT22" i="1"/>
  <c r="AR196" i="1"/>
  <c r="AR464" i="1"/>
  <c r="AR162" i="1"/>
  <c r="AR450" i="1"/>
  <c r="AR330" i="1"/>
  <c r="AR497" i="1"/>
  <c r="AR432" i="1"/>
  <c r="AR366" i="1"/>
  <c r="AR307" i="1"/>
  <c r="AR149" i="1"/>
  <c r="AT95" i="1"/>
  <c r="AR470" i="1"/>
  <c r="AR339" i="1"/>
  <c r="AR204" i="1"/>
  <c r="AS475" i="1"/>
  <c r="AR494" i="1"/>
  <c r="AR481" i="1"/>
  <c r="AR468" i="1"/>
  <c r="AR455" i="1"/>
  <c r="AR442" i="1"/>
  <c r="AR428" i="1"/>
  <c r="AR415" i="1"/>
  <c r="AR402" i="1"/>
  <c r="AR389" i="1"/>
  <c r="AR376" i="1"/>
  <c r="AR363" i="1"/>
  <c r="AR350" i="1"/>
  <c r="AR337" i="1"/>
  <c r="AR319" i="1"/>
  <c r="AR304" i="1"/>
  <c r="AR289" i="1"/>
  <c r="AR271" i="1"/>
  <c r="AR252" i="1"/>
  <c r="AR228" i="1"/>
  <c r="AR198" i="1"/>
  <c r="AR172" i="1"/>
  <c r="AR140" i="1"/>
  <c r="AR113" i="1"/>
  <c r="AR52" i="1"/>
  <c r="AS326" i="1"/>
  <c r="AS230" i="1"/>
  <c r="AT490" i="1"/>
  <c r="AT437" i="1"/>
  <c r="AT382" i="1"/>
  <c r="AT329" i="1"/>
  <c r="AT265" i="1"/>
  <c r="AT204" i="1"/>
  <c r="AT143" i="1"/>
  <c r="AT82" i="1"/>
  <c r="AT19" i="1"/>
  <c r="AR18" i="1"/>
  <c r="AR19" i="1"/>
  <c r="AR43" i="1"/>
  <c r="AR79" i="1"/>
  <c r="AR91" i="1"/>
  <c r="AR103" i="1"/>
  <c r="AR115" i="1"/>
  <c r="AR127" i="1"/>
  <c r="AR151" i="1"/>
  <c r="AR199" i="1"/>
  <c r="AR211" i="1"/>
  <c r="AR235" i="1"/>
  <c r="AR247" i="1"/>
  <c r="AR7" i="1"/>
  <c r="AR20" i="1"/>
  <c r="AR32" i="1"/>
  <c r="AR33" i="1"/>
  <c r="AR45" i="1"/>
  <c r="AR57" i="1"/>
  <c r="AR69" i="1"/>
  <c r="AR81" i="1"/>
  <c r="AR105" i="1"/>
  <c r="AR177" i="1"/>
  <c r="AR201" i="1"/>
  <c r="AR225" i="1"/>
  <c r="AR261" i="1"/>
  <c r="AR273" i="1"/>
  <c r="AR285" i="1"/>
  <c r="AR297" i="1"/>
  <c r="AR345" i="1"/>
  <c r="AR357" i="1"/>
  <c r="AR381" i="1"/>
  <c r="AR393" i="1"/>
  <c r="AR405" i="1"/>
  <c r="AR441" i="1"/>
  <c r="AR453" i="1"/>
  <c r="AR465" i="1"/>
  <c r="AR489" i="1"/>
  <c r="AR501" i="1"/>
  <c r="AR9" i="1"/>
  <c r="AR22" i="1"/>
  <c r="AR34" i="1"/>
  <c r="AR46" i="1"/>
  <c r="AR58" i="1"/>
  <c r="AR130" i="1"/>
  <c r="AR142" i="1"/>
  <c r="AR202" i="1"/>
  <c r="AR214" i="1"/>
  <c r="AR226" i="1"/>
  <c r="AR238" i="1"/>
  <c r="AR250" i="1"/>
  <c r="AR262" i="1"/>
  <c r="AR274" i="1"/>
  <c r="AR286" i="1"/>
  <c r="AR310" i="1"/>
  <c r="AR334" i="1"/>
  <c r="AR10" i="1"/>
  <c r="AR35" i="1"/>
  <c r="AR47" i="1"/>
  <c r="AR71" i="1"/>
  <c r="AR95" i="1"/>
  <c r="AR107" i="1"/>
  <c r="AR143" i="1"/>
  <c r="AR167" i="1"/>
  <c r="AR191" i="1"/>
  <c r="AR203" i="1"/>
  <c r="AR227" i="1"/>
  <c r="AR263" i="1"/>
  <c r="AR299" i="1"/>
  <c r="AR323" i="1"/>
  <c r="AR335" i="1"/>
  <c r="AR12" i="1"/>
  <c r="AR25" i="1"/>
  <c r="AR61" i="1"/>
  <c r="AR73" i="1"/>
  <c r="AR121" i="1"/>
  <c r="AR181" i="1"/>
  <c r="AR193" i="1"/>
  <c r="AR217" i="1"/>
  <c r="AR241" i="1"/>
  <c r="AR265" i="1"/>
  <c r="AR13" i="1"/>
  <c r="AR26" i="1"/>
  <c r="AR74" i="1"/>
  <c r="AR98" i="1"/>
  <c r="AR110" i="1"/>
  <c r="AR230" i="1"/>
  <c r="AR242" i="1"/>
  <c r="AR14" i="1"/>
  <c r="AR27" i="1"/>
  <c r="AR51" i="1"/>
  <c r="AR87" i="1"/>
  <c r="AR99" i="1"/>
  <c r="AR111" i="1"/>
  <c r="AR135" i="1"/>
  <c r="AR183" i="1"/>
  <c r="AR207" i="1"/>
  <c r="AR219" i="1"/>
  <c r="AR317" i="1"/>
  <c r="AR269" i="1"/>
  <c r="AR108" i="1"/>
  <c r="AR451" i="1"/>
  <c r="AR268" i="1"/>
  <c r="AR77" i="1"/>
  <c r="AR476" i="1"/>
  <c r="AR411" i="1"/>
  <c r="AR220" i="1"/>
  <c r="AR471" i="1"/>
  <c r="AR419" i="1"/>
  <c r="AR379" i="1"/>
  <c r="AR353" i="1"/>
  <c r="AR325" i="1"/>
  <c r="AR277" i="1"/>
  <c r="AT394" i="1"/>
  <c r="AT217" i="1"/>
  <c r="AS39" i="1"/>
  <c r="AS51" i="1"/>
  <c r="AS135" i="1"/>
  <c r="AS195" i="1"/>
  <c r="AS279" i="1"/>
  <c r="AS399" i="1"/>
  <c r="AS459" i="1"/>
  <c r="AS40" i="1"/>
  <c r="AS112" i="1"/>
  <c r="AS136" i="1"/>
  <c r="AS184" i="1"/>
  <c r="AS196" i="1"/>
  <c r="AS208" i="1"/>
  <c r="AS220" i="1"/>
  <c r="AS244" i="1"/>
  <c r="AS256" i="1"/>
  <c r="AS280" i="1"/>
  <c r="AS316" i="1"/>
  <c r="AS328" i="1"/>
  <c r="AS376" i="1"/>
  <c r="AS388" i="1"/>
  <c r="AS436" i="1"/>
  <c r="AS448" i="1"/>
  <c r="AS460" i="1"/>
  <c r="AS496" i="1"/>
  <c r="AS5" i="1"/>
  <c r="AS41" i="1"/>
  <c r="AS53" i="1"/>
  <c r="AS77" i="1"/>
  <c r="AS113" i="1"/>
  <c r="AS137" i="1"/>
  <c r="AS149" i="1"/>
  <c r="AS185" i="1"/>
  <c r="AS233" i="1"/>
  <c r="AS257" i="1"/>
  <c r="AS305" i="1"/>
  <c r="AS341" i="1"/>
  <c r="AS389" i="1"/>
  <c r="AS401" i="1"/>
  <c r="AS425" i="1"/>
  <c r="AS473" i="1"/>
  <c r="AS485" i="1"/>
  <c r="AS9" i="1"/>
  <c r="AS26" i="1"/>
  <c r="AS92" i="1"/>
  <c r="AS203" i="1"/>
  <c r="AS236" i="1"/>
  <c r="AS362" i="1"/>
  <c r="AS428" i="1"/>
  <c r="AS443" i="1"/>
  <c r="AS78" i="1"/>
  <c r="AS108" i="1"/>
  <c r="AS174" i="1"/>
  <c r="AS204" i="1"/>
  <c r="AS222" i="1"/>
  <c r="AS318" i="1"/>
  <c r="AS366" i="1"/>
  <c r="AS396" i="1"/>
  <c r="AS444" i="1"/>
  <c r="AS462" i="1"/>
  <c r="AS477" i="1"/>
  <c r="AS61" i="1"/>
  <c r="AS79" i="1"/>
  <c r="AS109" i="1"/>
  <c r="AS142" i="1"/>
  <c r="AS157" i="1"/>
  <c r="AS223" i="1"/>
  <c r="AS238" i="1"/>
  <c r="AS286" i="1"/>
  <c r="AS319" i="1"/>
  <c r="AS349" i="1"/>
  <c r="AS415" i="1"/>
  <c r="AS445" i="1"/>
  <c r="AS463" i="1"/>
  <c r="AS478" i="1"/>
  <c r="AS493" i="1"/>
  <c r="AS110" i="1"/>
  <c r="AS128" i="1"/>
  <c r="AS143" i="1"/>
  <c r="AS158" i="1"/>
  <c r="AS272" i="1"/>
  <c r="AS320" i="1"/>
  <c r="AS335" i="1"/>
  <c r="AS350" i="1"/>
  <c r="AS383" i="1"/>
  <c r="AS398" i="1"/>
  <c r="AS446" i="1"/>
  <c r="AS464" i="1"/>
  <c r="AS14" i="1"/>
  <c r="AS114" i="1"/>
  <c r="AS129" i="1"/>
  <c r="AS144" i="1"/>
  <c r="AS225" i="1"/>
  <c r="AS288" i="1"/>
  <c r="AS321" i="1"/>
  <c r="AS19" i="1"/>
  <c r="AS35" i="1"/>
  <c r="AS98" i="1"/>
  <c r="AS131" i="1"/>
  <c r="AS194" i="1"/>
  <c r="AS227" i="1"/>
  <c r="AS242" i="1"/>
  <c r="AS275" i="1"/>
  <c r="AS290" i="1"/>
  <c r="AS323" i="1"/>
  <c r="AS404" i="1"/>
  <c r="AS467" i="1"/>
  <c r="AS482" i="1"/>
  <c r="AS84" i="1"/>
  <c r="AS102" i="1"/>
  <c r="AS117" i="1"/>
  <c r="AS165" i="1"/>
  <c r="AS180" i="1"/>
  <c r="AS276" i="1"/>
  <c r="AS294" i="1"/>
  <c r="AS309" i="1"/>
  <c r="AS420" i="1"/>
  <c r="AS438" i="1"/>
  <c r="AS468" i="1"/>
  <c r="AS2" i="1"/>
  <c r="AS85" i="1"/>
  <c r="AS103" i="1"/>
  <c r="AS118" i="1"/>
  <c r="AS133" i="1"/>
  <c r="AS181" i="1"/>
  <c r="AS247" i="1"/>
  <c r="AS295" i="1"/>
  <c r="AS310" i="1"/>
  <c r="AS421" i="1"/>
  <c r="AR352" i="1"/>
  <c r="AR306" i="1"/>
  <c r="AR291" i="1"/>
  <c r="AR256" i="1"/>
  <c r="AR116" i="1"/>
  <c r="AR54" i="1"/>
  <c r="AS91" i="1"/>
  <c r="AR4" i="1"/>
  <c r="AR5" i="1"/>
  <c r="AR6" i="1"/>
  <c r="AR3" i="1"/>
  <c r="AR31" i="1"/>
  <c r="AR55" i="1"/>
  <c r="AR67" i="1"/>
  <c r="AR139" i="1"/>
  <c r="AR163" i="1"/>
  <c r="AR175" i="1"/>
  <c r="AR187" i="1"/>
  <c r="AR223" i="1"/>
  <c r="AR259" i="1"/>
  <c r="AR44" i="1"/>
  <c r="AR56" i="1"/>
  <c r="AR68" i="1"/>
  <c r="AR8" i="1"/>
  <c r="AR21" i="1"/>
  <c r="AR93" i="1"/>
  <c r="AR117" i="1"/>
  <c r="AR129" i="1"/>
  <c r="AR141" i="1"/>
  <c r="AR153" i="1"/>
  <c r="AR165" i="1"/>
  <c r="AR189" i="1"/>
  <c r="AR213" i="1"/>
  <c r="AR237" i="1"/>
  <c r="AR249" i="1"/>
  <c r="AR309" i="1"/>
  <c r="AR321" i="1"/>
  <c r="AR333" i="1"/>
  <c r="AR369" i="1"/>
  <c r="AR417" i="1"/>
  <c r="AR429" i="1"/>
  <c r="AR477" i="1"/>
  <c r="AR70" i="1"/>
  <c r="AR82" i="1"/>
  <c r="AR94" i="1"/>
  <c r="AR106" i="1"/>
  <c r="AR118" i="1"/>
  <c r="AR154" i="1"/>
  <c r="AR166" i="1"/>
  <c r="AR178" i="1"/>
  <c r="AR190" i="1"/>
  <c r="AR298" i="1"/>
  <c r="AR322" i="1"/>
  <c r="AR23" i="1"/>
  <c r="AR59" i="1"/>
  <c r="AR83" i="1"/>
  <c r="AR119" i="1"/>
  <c r="AR131" i="1"/>
  <c r="AR155" i="1"/>
  <c r="AR179" i="1"/>
  <c r="AR215" i="1"/>
  <c r="AR239" i="1"/>
  <c r="AR251" i="1"/>
  <c r="AR275" i="1"/>
  <c r="AR287" i="1"/>
  <c r="AR311" i="1"/>
  <c r="AR37" i="1"/>
  <c r="AR49" i="1"/>
  <c r="AR85" i="1"/>
  <c r="AR97" i="1"/>
  <c r="AR109" i="1"/>
  <c r="AR133" i="1"/>
  <c r="AR145" i="1"/>
  <c r="AR157" i="1"/>
  <c r="AR169" i="1"/>
  <c r="AR205" i="1"/>
  <c r="AR229" i="1"/>
  <c r="AR253" i="1"/>
  <c r="AR38" i="1"/>
  <c r="AR50" i="1"/>
  <c r="AR62" i="1"/>
  <c r="AR86" i="1"/>
  <c r="AR122" i="1"/>
  <c r="AR134" i="1"/>
  <c r="AR146" i="1"/>
  <c r="AR158" i="1"/>
  <c r="AR170" i="1"/>
  <c r="AR182" i="1"/>
  <c r="AR194" i="1"/>
  <c r="AR206" i="1"/>
  <c r="AR218" i="1"/>
  <c r="AR254" i="1"/>
  <c r="AR39" i="1"/>
  <c r="AR63" i="1"/>
  <c r="AR75" i="1"/>
  <c r="AR123" i="1"/>
  <c r="AR147" i="1"/>
  <c r="AR159" i="1"/>
  <c r="AR171" i="1"/>
  <c r="AR195" i="1"/>
  <c r="AR493" i="1"/>
  <c r="AR480" i="1"/>
  <c r="AR467" i="1"/>
  <c r="AR454" i="1"/>
  <c r="AR440" i="1"/>
  <c r="AR427" i="1"/>
  <c r="AR414" i="1"/>
  <c r="AR401" i="1"/>
  <c r="AR388" i="1"/>
  <c r="AR375" i="1"/>
  <c r="AR362" i="1"/>
  <c r="AR349" i="1"/>
  <c r="AR336" i="1"/>
  <c r="AR318" i="1"/>
  <c r="AR303" i="1"/>
  <c r="AR288" i="1"/>
  <c r="AR270" i="1"/>
  <c r="AR248" i="1"/>
  <c r="AR224" i="1"/>
  <c r="AR197" i="1"/>
  <c r="AR168" i="1"/>
  <c r="AR138" i="1"/>
  <c r="AR112" i="1"/>
  <c r="AR80" i="1"/>
  <c r="AR48" i="1"/>
  <c r="AR11" i="1"/>
  <c r="AS130" i="1"/>
  <c r="AT485" i="1"/>
  <c r="AT430" i="1"/>
  <c r="AT377" i="1"/>
  <c r="AT322" i="1"/>
  <c r="AT259" i="1"/>
  <c r="AT198" i="1"/>
  <c r="AT137" i="1"/>
  <c r="AT73" i="1"/>
  <c r="AT12" i="1"/>
  <c r="AU12" i="1"/>
  <c r="AU14" i="1"/>
  <c r="AU15" i="1"/>
  <c r="AW15" i="1" s="1"/>
  <c r="AU17" i="1"/>
  <c r="AU19" i="1"/>
  <c r="AW19" i="1" s="1"/>
  <c r="AU22" i="1"/>
  <c r="AU30" i="1"/>
  <c r="AW30" i="1" s="1"/>
  <c r="AU32" i="1"/>
  <c r="AU35" i="1"/>
  <c r="AU36" i="1"/>
  <c r="AU37" i="1"/>
  <c r="AU42" i="1"/>
  <c r="AU44" i="1"/>
  <c r="AW44" i="1" s="1"/>
  <c r="AU54" i="1"/>
  <c r="AU55" i="1"/>
  <c r="AU57" i="1"/>
  <c r="AU58" i="1"/>
  <c r="AU62" i="1"/>
  <c r="AU73" i="1"/>
  <c r="AU78" i="1"/>
  <c r="AW78" i="1" s="1"/>
  <c r="AU81" i="1"/>
  <c r="AU83" i="1"/>
  <c r="AU84" i="1"/>
  <c r="AW84" i="1" s="1"/>
  <c r="AU96" i="1"/>
  <c r="AU97" i="1"/>
  <c r="AW97" i="1" s="1"/>
  <c r="AU101" i="1"/>
  <c r="AW101" i="1" s="1"/>
  <c r="AU104" i="1"/>
  <c r="AU106" i="1"/>
  <c r="AW106" i="1" s="1"/>
  <c r="AU107" i="1"/>
  <c r="AW107" i="1" s="1"/>
  <c r="AU108" i="1"/>
  <c r="AW108" i="1" s="1"/>
  <c r="AU110" i="1"/>
  <c r="AU114" i="1"/>
  <c r="AU117" i="1"/>
  <c r="AU121" i="1"/>
  <c r="AU122" i="1"/>
  <c r="AW122" i="1" s="1"/>
  <c r="AU124" i="1"/>
  <c r="AW124" i="1" s="1"/>
  <c r="AU127" i="1"/>
  <c r="AW127" i="1" s="1"/>
  <c r="AU130" i="1"/>
  <c r="AW130" i="1" s="1"/>
  <c r="AU131" i="1"/>
  <c r="AW131" i="1" s="1"/>
  <c r="AU134" i="1"/>
  <c r="AU135" i="1"/>
  <c r="AU136" i="1"/>
  <c r="AW136" i="1" s="1"/>
  <c r="AU143" i="1"/>
  <c r="AU152" i="1"/>
  <c r="AW152" i="1" s="1"/>
  <c r="AU155" i="1"/>
  <c r="AU167" i="1"/>
  <c r="AU168" i="1"/>
  <c r="AU173" i="1"/>
  <c r="AU174" i="1"/>
  <c r="AU177" i="1"/>
  <c r="AU180" i="1"/>
  <c r="AU181" i="1"/>
  <c r="AW181" i="1" s="1"/>
  <c r="AU182" i="1"/>
  <c r="AW182" i="1" s="1"/>
  <c r="AU183" i="1"/>
  <c r="AW183" i="1" s="1"/>
  <c r="AU186" i="1"/>
  <c r="AU188" i="1"/>
  <c r="AU196" i="1"/>
  <c r="AU202" i="1"/>
  <c r="AU211" i="1"/>
  <c r="AU220" i="1"/>
  <c r="AU223" i="1"/>
  <c r="AU228" i="1"/>
  <c r="AW228" i="1" s="1"/>
  <c r="AU236" i="1"/>
  <c r="AW236" i="1" s="1"/>
  <c r="AU247" i="1"/>
  <c r="AU248" i="1"/>
  <c r="AW248" i="1" s="1"/>
  <c r="AU249" i="1"/>
  <c r="AW249" i="1" s="1"/>
  <c r="AU253" i="1"/>
  <c r="AW253" i="1" s="1"/>
  <c r="AU254" i="1"/>
  <c r="AU256" i="1"/>
  <c r="AU269" i="1"/>
  <c r="AW269" i="1" s="1"/>
  <c r="AU270" i="1"/>
  <c r="AU276" i="1"/>
  <c r="AW276" i="1" s="1"/>
  <c r="AU277" i="1"/>
  <c r="AU281" i="1"/>
  <c r="AU285" i="1"/>
  <c r="AU294" i="1"/>
  <c r="AW294" i="1" s="1"/>
  <c r="AU312" i="1"/>
  <c r="AU317" i="1"/>
  <c r="AW317" i="1" s="1"/>
  <c r="AU325" i="1"/>
  <c r="AU332" i="1"/>
  <c r="AU333" i="1"/>
  <c r="AW333" i="1" s="1"/>
  <c r="AU334" i="1"/>
  <c r="AU336" i="1"/>
  <c r="AU339" i="1"/>
  <c r="AW339" i="1" s="1"/>
  <c r="AU343" i="1"/>
  <c r="AW343" i="1" s="1"/>
  <c r="AU344" i="1"/>
  <c r="AW344" i="1" s="1"/>
  <c r="AU345" i="1"/>
  <c r="AW345" i="1" s="1"/>
  <c r="AU351" i="1"/>
  <c r="AU352" i="1"/>
  <c r="AU370" i="1"/>
  <c r="AW370" i="1" s="1"/>
  <c r="AU373" i="1"/>
  <c r="AW373" i="1" s="1"/>
  <c r="AU378" i="1"/>
  <c r="AW378" i="1" s="1"/>
  <c r="AU383" i="1"/>
  <c r="AU385" i="1"/>
  <c r="AW385" i="1" s="1"/>
  <c r="AU388" i="1"/>
  <c r="AW388" i="1" s="1"/>
  <c r="AU389" i="1"/>
  <c r="AU391" i="1"/>
  <c r="AU393" i="1"/>
  <c r="AU394" i="1"/>
  <c r="AW394" i="1" s="1"/>
  <c r="AU404" i="1"/>
  <c r="AU405" i="1"/>
  <c r="AW405" i="1" s="1"/>
  <c r="AU408" i="1"/>
  <c r="AU409" i="1"/>
  <c r="AW409" i="1" s="1"/>
  <c r="AU429" i="1"/>
  <c r="AU436" i="1"/>
  <c r="AU445" i="1"/>
  <c r="AU448" i="1"/>
  <c r="AU449" i="1"/>
  <c r="AU451" i="1"/>
  <c r="AU468" i="1"/>
  <c r="AU469" i="1"/>
  <c r="AU486" i="1"/>
  <c r="AW486" i="1" s="1"/>
  <c r="AU497" i="1"/>
  <c r="H11" i="9"/>
  <c r="H12" i="9"/>
  <c r="H10" i="9"/>
  <c r="G12" i="9"/>
  <c r="G7" i="9"/>
  <c r="AB43" i="5" a="1"/>
  <c r="AB43" i="5" s="1"/>
  <c r="W82" i="5"/>
  <c r="W83" i="5"/>
  <c r="W84" i="5"/>
  <c r="W85" i="5"/>
  <c r="W86" i="5"/>
  <c r="W87" i="5"/>
  <c r="W88" i="5"/>
  <c r="W89" i="5"/>
  <c r="W81" i="5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Q463" i="1"/>
  <c r="AV463" i="1" s="1"/>
  <c r="AQ464" i="1"/>
  <c r="AV464" i="1" s="1"/>
  <c r="AQ465" i="1"/>
  <c r="AV465" i="1" s="1"/>
  <c r="AQ466" i="1"/>
  <c r="AV466" i="1" s="1"/>
  <c r="AQ467" i="1"/>
  <c r="AV467" i="1" s="1"/>
  <c r="AQ468" i="1"/>
  <c r="AV468" i="1" s="1"/>
  <c r="AQ469" i="1"/>
  <c r="AV469" i="1" s="1"/>
  <c r="AQ470" i="1"/>
  <c r="AV470" i="1" s="1"/>
  <c r="AQ471" i="1"/>
  <c r="AV471" i="1" s="1"/>
  <c r="AQ472" i="1"/>
  <c r="AV472" i="1" s="1"/>
  <c r="AQ473" i="1"/>
  <c r="AV473" i="1" s="1"/>
  <c r="AQ474" i="1"/>
  <c r="AV474" i="1" s="1"/>
  <c r="AQ475" i="1"/>
  <c r="AV475" i="1" s="1"/>
  <c r="AQ476" i="1"/>
  <c r="AV476" i="1" s="1"/>
  <c r="AQ477" i="1"/>
  <c r="AV477" i="1" s="1"/>
  <c r="AQ478" i="1"/>
  <c r="AV478" i="1" s="1"/>
  <c r="AQ479" i="1"/>
  <c r="AV479" i="1" s="1"/>
  <c r="AQ480" i="1"/>
  <c r="AV480" i="1" s="1"/>
  <c r="AQ481" i="1"/>
  <c r="AV481" i="1" s="1"/>
  <c r="AQ482" i="1"/>
  <c r="AV482" i="1" s="1"/>
  <c r="AQ483" i="1"/>
  <c r="AV483" i="1" s="1"/>
  <c r="AQ484" i="1"/>
  <c r="AV484" i="1" s="1"/>
  <c r="AQ485" i="1"/>
  <c r="AV485" i="1" s="1"/>
  <c r="AQ486" i="1"/>
  <c r="AV486" i="1" s="1"/>
  <c r="AQ487" i="1"/>
  <c r="AV487" i="1" s="1"/>
  <c r="AQ488" i="1"/>
  <c r="AV488" i="1" s="1"/>
  <c r="AQ489" i="1"/>
  <c r="AV489" i="1" s="1"/>
  <c r="AQ490" i="1"/>
  <c r="AV490" i="1" s="1"/>
  <c r="AQ491" i="1"/>
  <c r="AV491" i="1" s="1"/>
  <c r="AQ492" i="1"/>
  <c r="AV492" i="1" s="1"/>
  <c r="AQ493" i="1"/>
  <c r="AV493" i="1" s="1"/>
  <c r="AQ494" i="1"/>
  <c r="AV494" i="1" s="1"/>
  <c r="AQ495" i="1"/>
  <c r="AV495" i="1" s="1"/>
  <c r="AQ496" i="1"/>
  <c r="AV496" i="1" s="1"/>
  <c r="AQ497" i="1"/>
  <c r="AV497" i="1" s="1"/>
  <c r="AQ498" i="1"/>
  <c r="AV498" i="1" s="1"/>
  <c r="AQ499" i="1"/>
  <c r="AV499" i="1" s="1"/>
  <c r="AQ500" i="1"/>
  <c r="AV500" i="1" s="1"/>
  <c r="AQ501" i="1"/>
  <c r="AV501" i="1" s="1"/>
  <c r="AQ502" i="1"/>
  <c r="AV502" i="1" s="1"/>
  <c r="AQ503" i="1"/>
  <c r="AV503" i="1" s="1"/>
  <c r="AQ504" i="1"/>
  <c r="AV504" i="1" s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R14" i="5"/>
  <c r="R15" i="5"/>
  <c r="R13" i="5"/>
  <c r="Q14" i="5"/>
  <c r="Q15" i="5"/>
  <c r="Q13" i="5"/>
  <c r="AW351" i="1" l="1"/>
  <c r="AW134" i="1"/>
  <c r="AW285" i="1"/>
  <c r="AW180" i="1"/>
  <c r="AW168" i="1"/>
  <c r="AW22" i="1"/>
  <c r="AW17" i="1"/>
  <c r="AW173" i="1"/>
  <c r="AW247" i="1"/>
  <c r="AW104" i="1"/>
  <c r="AW177" i="1"/>
  <c r="AW223" i="1"/>
  <c r="AW336" i="1"/>
  <c r="AW211" i="1"/>
  <c r="AW334" i="1"/>
  <c r="AW121" i="1"/>
  <c r="AW436" i="1"/>
  <c r="AW256" i="1"/>
  <c r="AW196" i="1"/>
  <c r="AW117" i="1"/>
  <c r="AW35" i="1"/>
  <c r="AW57" i="1"/>
  <c r="AW468" i="1"/>
  <c r="AW14" i="1"/>
  <c r="AW445" i="1"/>
  <c r="AW167" i="1"/>
  <c r="I10" i="9"/>
  <c r="J10" i="9" s="1"/>
  <c r="AU399" i="1" s="1"/>
  <c r="AW399" i="1" s="1"/>
  <c r="AW429" i="1"/>
  <c r="AW332" i="1"/>
  <c r="AW254" i="1"/>
  <c r="AW188" i="1"/>
  <c r="AW114" i="1"/>
  <c r="AW32" i="1"/>
  <c r="AW404" i="1"/>
  <c r="AW55" i="1"/>
  <c r="AW451" i="1"/>
  <c r="AW448" i="1"/>
  <c r="AW83" i="1"/>
  <c r="AW325" i="1"/>
  <c r="AW186" i="1"/>
  <c r="AW143" i="1"/>
  <c r="AW110" i="1"/>
  <c r="AW73" i="1"/>
  <c r="AW497" i="1"/>
  <c r="AW352" i="1"/>
  <c r="AW312" i="1"/>
  <c r="AW135" i="1"/>
  <c r="AW58" i="1"/>
  <c r="AW469" i="1"/>
  <c r="I12" i="9"/>
  <c r="J12" i="9" s="1"/>
  <c r="AU397" i="1" s="1"/>
  <c r="AW397" i="1" s="1"/>
  <c r="AW408" i="1"/>
  <c r="AW391" i="1"/>
  <c r="AW277" i="1"/>
  <c r="AW174" i="1"/>
  <c r="AW12" i="1"/>
  <c r="I11" i="9"/>
  <c r="J11" i="9" s="1"/>
  <c r="AU63" i="1" s="1"/>
  <c r="AW63" i="1" s="1"/>
  <c r="AW281" i="1"/>
  <c r="AW449" i="1"/>
  <c r="AW389" i="1"/>
  <c r="AW220" i="1"/>
  <c r="AW96" i="1"/>
  <c r="AW42" i="1"/>
  <c r="AW393" i="1"/>
  <c r="AW270" i="1"/>
  <c r="AW37" i="1"/>
  <c r="AW54" i="1"/>
  <c r="AW202" i="1"/>
  <c r="AW36" i="1"/>
  <c r="AW62" i="1"/>
  <c r="AW383" i="1"/>
  <c r="AW155" i="1"/>
  <c r="AW81" i="1"/>
  <c r="AU171" i="1"/>
  <c r="AW171" i="1" s="1"/>
  <c r="AU195" i="1"/>
  <c r="AW195" i="1" s="1"/>
  <c r="AU303" i="1"/>
  <c r="AW303" i="1" s="1"/>
  <c r="AU375" i="1"/>
  <c r="AW375" i="1" s="1"/>
  <c r="AU240" i="1"/>
  <c r="AW240" i="1" s="1"/>
  <c r="AU493" i="1"/>
  <c r="AW493" i="1" s="1"/>
  <c r="AU206" i="1"/>
  <c r="AW206" i="1" s="1"/>
  <c r="AU184" i="1"/>
  <c r="AW184" i="1" s="1"/>
  <c r="AU232" i="1"/>
  <c r="AW232" i="1" s="1"/>
  <c r="AU244" i="1"/>
  <c r="AW244" i="1" s="1"/>
  <c r="AU316" i="1"/>
  <c r="AW316" i="1" s="1"/>
  <c r="AU56" i="1"/>
  <c r="AW56" i="1" s="1"/>
  <c r="AU80" i="1"/>
  <c r="AW80" i="1" s="1"/>
  <c r="AU296" i="1"/>
  <c r="AW296" i="1" s="1"/>
  <c r="AU193" i="1"/>
  <c r="AW193" i="1" s="1"/>
  <c r="AU175" i="1"/>
  <c r="AW175" i="1" s="1"/>
  <c r="AU224" i="1"/>
  <c r="AW224" i="1" s="1"/>
  <c r="AU356" i="1"/>
  <c r="AW356" i="1" s="1"/>
  <c r="AU246" i="1"/>
  <c r="AW246" i="1" s="1"/>
  <c r="AU7" i="1"/>
  <c r="AW7" i="1" s="1"/>
  <c r="AU43" i="1"/>
  <c r="AW43" i="1" s="1"/>
  <c r="AU79" i="1"/>
  <c r="AW79" i="1" s="1"/>
  <c r="AU93" i="1"/>
  <c r="AW93" i="1" s="1"/>
  <c r="AU105" i="1"/>
  <c r="AW105" i="1" s="1"/>
  <c r="AU129" i="1"/>
  <c r="AW129" i="1" s="1"/>
  <c r="AU189" i="1"/>
  <c r="AW189" i="1" s="1"/>
  <c r="AU238" i="1"/>
  <c r="AW238" i="1" s="1"/>
  <c r="AU418" i="1"/>
  <c r="AW418" i="1" s="1"/>
  <c r="AU442" i="1"/>
  <c r="AW442" i="1" s="1"/>
  <c r="AU335" i="1"/>
  <c r="AW335" i="1" s="1"/>
  <c r="AU443" i="1"/>
  <c r="AW443" i="1" s="1"/>
  <c r="AU491" i="1"/>
  <c r="AW491" i="1" s="1"/>
  <c r="AU504" i="1"/>
  <c r="AW504" i="1" s="1"/>
  <c r="AU483" i="1"/>
  <c r="AW483" i="1" s="1"/>
  <c r="AU440" i="1"/>
  <c r="AW440" i="1" s="1"/>
  <c r="AU329" i="1"/>
  <c r="AW329" i="1" s="1"/>
  <c r="AU284" i="1"/>
  <c r="AW284" i="1" s="1"/>
  <c r="AU3" i="1"/>
  <c r="AW3" i="1" s="1"/>
  <c r="AU27" i="1"/>
  <c r="AW27" i="1" s="1"/>
  <c r="AU39" i="1"/>
  <c r="AW39" i="1" s="1"/>
  <c r="AU51" i="1"/>
  <c r="AW51" i="1" s="1"/>
  <c r="AU87" i="1"/>
  <c r="AW87" i="1" s="1"/>
  <c r="AU99" i="1"/>
  <c r="AW99" i="1" s="1"/>
  <c r="AU111" i="1"/>
  <c r="AW111" i="1" s="1"/>
  <c r="AU147" i="1"/>
  <c r="AW147" i="1" s="1"/>
  <c r="AU159" i="1"/>
  <c r="AW159" i="1" s="1"/>
  <c r="AU219" i="1"/>
  <c r="AW219" i="1" s="1"/>
  <c r="AU231" i="1"/>
  <c r="AW231" i="1" s="1"/>
  <c r="AU255" i="1"/>
  <c r="AW255" i="1" s="1"/>
  <c r="AU267" i="1"/>
  <c r="AW267" i="1" s="1"/>
  <c r="AU279" i="1"/>
  <c r="AW279" i="1" s="1"/>
  <c r="AU315" i="1"/>
  <c r="AW315" i="1" s="1"/>
  <c r="AU327" i="1"/>
  <c r="AW327" i="1" s="1"/>
  <c r="AU363" i="1"/>
  <c r="AW363" i="1" s="1"/>
  <c r="AU387" i="1"/>
  <c r="AW387" i="1" s="1"/>
  <c r="AU411" i="1"/>
  <c r="AW411" i="1" s="1"/>
  <c r="AU423" i="1"/>
  <c r="AW423" i="1" s="1"/>
  <c r="AU435" i="1"/>
  <c r="AW435" i="1" s="1"/>
  <c r="AU459" i="1"/>
  <c r="AW459" i="1" s="1"/>
  <c r="AU471" i="1"/>
  <c r="AW471" i="1" s="1"/>
  <c r="AU282" i="1"/>
  <c r="AW282" i="1" s="1"/>
  <c r="AU318" i="1"/>
  <c r="AW318" i="1" s="1"/>
  <c r="AU414" i="1"/>
  <c r="AW414" i="1" s="1"/>
  <c r="AU450" i="1"/>
  <c r="AW450" i="1" s="1"/>
  <c r="AU498" i="1"/>
  <c r="AW498" i="1" s="1"/>
  <c r="AU115" i="1"/>
  <c r="AW115" i="1" s="1"/>
  <c r="AU163" i="1"/>
  <c r="AW163" i="1" s="1"/>
  <c r="AU283" i="1"/>
  <c r="AW283" i="1" s="1"/>
  <c r="AU331" i="1"/>
  <c r="AW331" i="1" s="1"/>
  <c r="AU415" i="1"/>
  <c r="AW415" i="1" s="1"/>
  <c r="AU140" i="1"/>
  <c r="AW140" i="1" s="1"/>
  <c r="AU416" i="1"/>
  <c r="AW416" i="1" s="1"/>
  <c r="AU476" i="1"/>
  <c r="AW476" i="1" s="1"/>
  <c r="AU348" i="1"/>
  <c r="AW348" i="1" s="1"/>
  <c r="AU25" i="1"/>
  <c r="AW25" i="1" s="1"/>
  <c r="AU109" i="1"/>
  <c r="AW109" i="1" s="1"/>
  <c r="AU2" i="1"/>
  <c r="AW2" i="1" s="1"/>
  <c r="AU98" i="1"/>
  <c r="AW98" i="1" s="1"/>
  <c r="AU158" i="1"/>
  <c r="AW158" i="1" s="1"/>
  <c r="AU338" i="1"/>
  <c r="AW338" i="1" s="1"/>
  <c r="AU398" i="1"/>
  <c r="AW398" i="1" s="1"/>
  <c r="AU28" i="1"/>
  <c r="AW28" i="1" s="1"/>
  <c r="AU52" i="1"/>
  <c r="AW52" i="1" s="1"/>
  <c r="AU100" i="1"/>
  <c r="AW100" i="1" s="1"/>
  <c r="AU160" i="1"/>
  <c r="AW160" i="1" s="1"/>
  <c r="AU172" i="1"/>
  <c r="AW172" i="1" s="1"/>
  <c r="AU208" i="1"/>
  <c r="AW208" i="1" s="1"/>
  <c r="AU268" i="1"/>
  <c r="AW268" i="1" s="1"/>
  <c r="AU292" i="1"/>
  <c r="AW292" i="1" s="1"/>
  <c r="AU304" i="1"/>
  <c r="AW304" i="1" s="1"/>
  <c r="AU328" i="1"/>
  <c r="AW328" i="1" s="1"/>
  <c r="AU364" i="1"/>
  <c r="AW364" i="1" s="1"/>
  <c r="AU400" i="1"/>
  <c r="AW400" i="1" s="1"/>
  <c r="AU460" i="1"/>
  <c r="AW460" i="1" s="1"/>
  <c r="AU472" i="1"/>
  <c r="AW472" i="1" s="1"/>
  <c r="AU496" i="1"/>
  <c r="AW496" i="1" s="1"/>
  <c r="AU354" i="1"/>
  <c r="AW354" i="1" s="1"/>
  <c r="AU402" i="1"/>
  <c r="AW402" i="1" s="1"/>
  <c r="AU474" i="1"/>
  <c r="AW474" i="1" s="1"/>
  <c r="AU31" i="1"/>
  <c r="AW31" i="1" s="1"/>
  <c r="AU67" i="1"/>
  <c r="AW67" i="1" s="1"/>
  <c r="AU199" i="1"/>
  <c r="AW199" i="1" s="1"/>
  <c r="AU295" i="1"/>
  <c r="AW295" i="1" s="1"/>
  <c r="AU427" i="1"/>
  <c r="AW427" i="1" s="1"/>
  <c r="AU463" i="1"/>
  <c r="AW463" i="1" s="1"/>
  <c r="AU116" i="1"/>
  <c r="AW116" i="1" s="1"/>
  <c r="AU272" i="1"/>
  <c r="AW272" i="1" s="1"/>
  <c r="AU392" i="1"/>
  <c r="AW392" i="1" s="1"/>
  <c r="AU500" i="1"/>
  <c r="AW500" i="1" s="1"/>
  <c r="AU72" i="1"/>
  <c r="AW72" i="1" s="1"/>
  <c r="AU216" i="1"/>
  <c r="AW216" i="1" s="1"/>
  <c r="AU384" i="1"/>
  <c r="AW384" i="1" s="1"/>
  <c r="AU13" i="1"/>
  <c r="AW13" i="1" s="1"/>
  <c r="AU241" i="1"/>
  <c r="AW241" i="1" s="1"/>
  <c r="AU313" i="1"/>
  <c r="AW313" i="1" s="1"/>
  <c r="AU86" i="1"/>
  <c r="AW86" i="1" s="1"/>
  <c r="AU218" i="1"/>
  <c r="AW218" i="1" s="1"/>
  <c r="AU350" i="1"/>
  <c r="AW350" i="1" s="1"/>
  <c r="AU410" i="1"/>
  <c r="AW410" i="1" s="1"/>
  <c r="AU470" i="1"/>
  <c r="AW470" i="1" s="1"/>
  <c r="AU5" i="1"/>
  <c r="AW5" i="1" s="1"/>
  <c r="AU29" i="1"/>
  <c r="AW29" i="1" s="1"/>
  <c r="AU41" i="1"/>
  <c r="AW41" i="1" s="1"/>
  <c r="AU53" i="1"/>
  <c r="AW53" i="1" s="1"/>
  <c r="AU65" i="1"/>
  <c r="AW65" i="1" s="1"/>
  <c r="AU113" i="1"/>
  <c r="AW113" i="1" s="1"/>
  <c r="AU125" i="1"/>
  <c r="AW125" i="1" s="1"/>
  <c r="AU149" i="1"/>
  <c r="AW149" i="1" s="1"/>
  <c r="AU209" i="1"/>
  <c r="AW209" i="1" s="1"/>
  <c r="AU221" i="1"/>
  <c r="AW221" i="1" s="1"/>
  <c r="AU245" i="1"/>
  <c r="AW245" i="1" s="1"/>
  <c r="AU257" i="1"/>
  <c r="AW257" i="1" s="1"/>
  <c r="AU293" i="1"/>
  <c r="AW293" i="1" s="1"/>
  <c r="AU305" i="1"/>
  <c r="AW305" i="1" s="1"/>
  <c r="AU341" i="1"/>
  <c r="AW341" i="1" s="1"/>
  <c r="AU353" i="1"/>
  <c r="AW353" i="1" s="1"/>
  <c r="AU365" i="1"/>
  <c r="AW365" i="1" s="1"/>
  <c r="AU377" i="1"/>
  <c r="AW377" i="1" s="1"/>
  <c r="AU401" i="1"/>
  <c r="AW401" i="1" s="1"/>
  <c r="AU425" i="1"/>
  <c r="AW425" i="1" s="1"/>
  <c r="AU437" i="1"/>
  <c r="AW437" i="1" s="1"/>
  <c r="AU461" i="1"/>
  <c r="AW461" i="1" s="1"/>
  <c r="AU473" i="1"/>
  <c r="AW473" i="1" s="1"/>
  <c r="AU342" i="1"/>
  <c r="AW342" i="1" s="1"/>
  <c r="AU390" i="1"/>
  <c r="AW390" i="1" s="1"/>
  <c r="AU426" i="1"/>
  <c r="AW426" i="1" s="1"/>
  <c r="AU139" i="1"/>
  <c r="AW139" i="1" s="1"/>
  <c r="AU271" i="1"/>
  <c r="AW271" i="1" s="1"/>
  <c r="AU319" i="1"/>
  <c r="AW319" i="1" s="1"/>
  <c r="AU367" i="1"/>
  <c r="AW367" i="1" s="1"/>
  <c r="AU475" i="1"/>
  <c r="AW475" i="1" s="1"/>
  <c r="AU8" i="1"/>
  <c r="AW8" i="1" s="1"/>
  <c r="AU68" i="1"/>
  <c r="AW68" i="1" s="1"/>
  <c r="AU176" i="1"/>
  <c r="AW176" i="1" s="1"/>
  <c r="AU260" i="1"/>
  <c r="AW260" i="1" s="1"/>
  <c r="AU380" i="1"/>
  <c r="AW380" i="1" s="1"/>
  <c r="AU428" i="1"/>
  <c r="AW428" i="1" s="1"/>
  <c r="AU132" i="1"/>
  <c r="AW132" i="1" s="1"/>
  <c r="AU420" i="1"/>
  <c r="AW420" i="1" s="1"/>
  <c r="AU480" i="1"/>
  <c r="AW480" i="1" s="1"/>
  <c r="AU85" i="1"/>
  <c r="AW85" i="1" s="1"/>
  <c r="AU289" i="1"/>
  <c r="AW289" i="1" s="1"/>
  <c r="AU349" i="1"/>
  <c r="AW349" i="1" s="1"/>
  <c r="AU433" i="1"/>
  <c r="AW433" i="1" s="1"/>
  <c r="AU302" i="1"/>
  <c r="AW302" i="1" s="1"/>
  <c r="AU362" i="1"/>
  <c r="AW362" i="1" s="1"/>
  <c r="AU434" i="1"/>
  <c r="AW434" i="1" s="1"/>
  <c r="AU6" i="1"/>
  <c r="AW6" i="1" s="1"/>
  <c r="AU18" i="1"/>
  <c r="AW18" i="1" s="1"/>
  <c r="AU66" i="1"/>
  <c r="AW66" i="1" s="1"/>
  <c r="AU90" i="1"/>
  <c r="AW90" i="1" s="1"/>
  <c r="AU102" i="1"/>
  <c r="AW102" i="1" s="1"/>
  <c r="AU138" i="1"/>
  <c r="AW138" i="1" s="1"/>
  <c r="AU162" i="1"/>
  <c r="AW162" i="1" s="1"/>
  <c r="AU210" i="1"/>
  <c r="AW210" i="1" s="1"/>
  <c r="AU222" i="1"/>
  <c r="AW222" i="1" s="1"/>
  <c r="AU234" i="1"/>
  <c r="AW234" i="1" s="1"/>
  <c r="AU258" i="1"/>
  <c r="AW258" i="1" s="1"/>
  <c r="AU306" i="1"/>
  <c r="AW306" i="1" s="1"/>
  <c r="AU330" i="1"/>
  <c r="AW330" i="1" s="1"/>
  <c r="AU462" i="1"/>
  <c r="AW462" i="1" s="1"/>
  <c r="AU103" i="1"/>
  <c r="AW103" i="1" s="1"/>
  <c r="AU235" i="1"/>
  <c r="AW235" i="1" s="1"/>
  <c r="AU307" i="1"/>
  <c r="AW307" i="1" s="1"/>
  <c r="AU355" i="1"/>
  <c r="AW355" i="1" s="1"/>
  <c r="AU128" i="1"/>
  <c r="AW128" i="1" s="1"/>
  <c r="AU164" i="1"/>
  <c r="AW164" i="1" s="1"/>
  <c r="AU308" i="1"/>
  <c r="AW308" i="1" s="1"/>
  <c r="AU368" i="1"/>
  <c r="AW368" i="1" s="1"/>
  <c r="AU488" i="1"/>
  <c r="AW488" i="1" s="1"/>
  <c r="AU60" i="1"/>
  <c r="AW60" i="1" s="1"/>
  <c r="AU192" i="1"/>
  <c r="AW192" i="1" s="1"/>
  <c r="AU264" i="1"/>
  <c r="AW264" i="1" s="1"/>
  <c r="AU324" i="1"/>
  <c r="AW324" i="1" s="1"/>
  <c r="AU145" i="1"/>
  <c r="AW145" i="1" s="1"/>
  <c r="AU217" i="1"/>
  <c r="AW217" i="1" s="1"/>
  <c r="AU265" i="1"/>
  <c r="AW265" i="1" s="1"/>
  <c r="AU337" i="1"/>
  <c r="AW337" i="1" s="1"/>
  <c r="AU481" i="1"/>
  <c r="AW481" i="1" s="1"/>
  <c r="AU50" i="1"/>
  <c r="AW50" i="1" s="1"/>
  <c r="AU314" i="1"/>
  <c r="AW314" i="1" s="1"/>
  <c r="AU386" i="1"/>
  <c r="AW386" i="1" s="1"/>
  <c r="AU458" i="1"/>
  <c r="AW458" i="1" s="1"/>
  <c r="AU21" i="1"/>
  <c r="AW21" i="1" s="1"/>
  <c r="AU33" i="1"/>
  <c r="AW33" i="1" s="1"/>
  <c r="AU141" i="1"/>
  <c r="AW141" i="1" s="1"/>
  <c r="AU153" i="1"/>
  <c r="AW153" i="1" s="1"/>
  <c r="AU165" i="1"/>
  <c r="AW165" i="1" s="1"/>
  <c r="AU213" i="1"/>
  <c r="AW213" i="1" s="1"/>
  <c r="AU225" i="1"/>
  <c r="AW225" i="1" s="1"/>
  <c r="AU237" i="1"/>
  <c r="AW237" i="1" s="1"/>
  <c r="AU261" i="1"/>
  <c r="AW261" i="1" s="1"/>
  <c r="AU273" i="1"/>
  <c r="AW273" i="1" s="1"/>
  <c r="AU297" i="1"/>
  <c r="AW297" i="1" s="1"/>
  <c r="AU321" i="1"/>
  <c r="AW321" i="1" s="1"/>
  <c r="AU357" i="1"/>
  <c r="AW357" i="1" s="1"/>
  <c r="AU417" i="1"/>
  <c r="AW417" i="1" s="1"/>
  <c r="AU441" i="1"/>
  <c r="AW441" i="1" s="1"/>
  <c r="AU465" i="1"/>
  <c r="AW465" i="1" s="1"/>
  <c r="AU489" i="1"/>
  <c r="AW489" i="1" s="1"/>
  <c r="AU501" i="1"/>
  <c r="AW501" i="1" s="1"/>
  <c r="AU432" i="1"/>
  <c r="AW432" i="1" s="1"/>
  <c r="AU49" i="1"/>
  <c r="AW49" i="1" s="1"/>
  <c r="AU301" i="1"/>
  <c r="AW301" i="1" s="1"/>
  <c r="AU194" i="1"/>
  <c r="AW194" i="1" s="1"/>
  <c r="AU290" i="1"/>
  <c r="AW290" i="1" s="1"/>
  <c r="AU10" i="1"/>
  <c r="AW10" i="1" s="1"/>
  <c r="AU70" i="1"/>
  <c r="AW70" i="1" s="1"/>
  <c r="AU82" i="1"/>
  <c r="AW82" i="1" s="1"/>
  <c r="AU118" i="1"/>
  <c r="AW118" i="1" s="1"/>
  <c r="AU154" i="1"/>
  <c r="AW154" i="1" s="1"/>
  <c r="AU166" i="1"/>
  <c r="AW166" i="1" s="1"/>
  <c r="AU190" i="1"/>
  <c r="AW190" i="1" s="1"/>
  <c r="AU214" i="1"/>
  <c r="AW214" i="1" s="1"/>
  <c r="AU226" i="1"/>
  <c r="AW226" i="1" s="1"/>
  <c r="AU250" i="1"/>
  <c r="AW250" i="1" s="1"/>
  <c r="AU262" i="1"/>
  <c r="AW262" i="1" s="1"/>
  <c r="AU286" i="1"/>
  <c r="AW286" i="1" s="1"/>
  <c r="AU310" i="1"/>
  <c r="AW310" i="1" s="1"/>
  <c r="AU322" i="1"/>
  <c r="AW322" i="1" s="1"/>
  <c r="AU346" i="1"/>
  <c r="AW346" i="1" s="1"/>
  <c r="AU358" i="1"/>
  <c r="AW358" i="1" s="1"/>
  <c r="AU406" i="1"/>
  <c r="AW406" i="1" s="1"/>
  <c r="AU430" i="1"/>
  <c r="AW430" i="1" s="1"/>
  <c r="AU454" i="1"/>
  <c r="AW454" i="1" s="1"/>
  <c r="AU466" i="1"/>
  <c r="AW466" i="1" s="1"/>
  <c r="AU478" i="1"/>
  <c r="AW478" i="1" s="1"/>
  <c r="AU490" i="1"/>
  <c r="AW490" i="1" s="1"/>
  <c r="AU502" i="1"/>
  <c r="AW502" i="1" s="1"/>
  <c r="AU144" i="1"/>
  <c r="AW144" i="1" s="1"/>
  <c r="AU252" i="1"/>
  <c r="AW252" i="1" s="1"/>
  <c r="AU360" i="1"/>
  <c r="AW360" i="1" s="1"/>
  <c r="AU205" i="1"/>
  <c r="AW205" i="1" s="1"/>
  <c r="AU457" i="1"/>
  <c r="AW457" i="1" s="1"/>
  <c r="AU74" i="1"/>
  <c r="AW74" i="1" s="1"/>
  <c r="AU170" i="1"/>
  <c r="AW170" i="1" s="1"/>
  <c r="AU266" i="1"/>
  <c r="AW266" i="1" s="1"/>
  <c r="AU494" i="1"/>
  <c r="AW494" i="1" s="1"/>
  <c r="AU11" i="1"/>
  <c r="AW11" i="1" s="1"/>
  <c r="AU23" i="1"/>
  <c r="AW23" i="1" s="1"/>
  <c r="AU179" i="1"/>
  <c r="AW179" i="1" s="1"/>
  <c r="AU191" i="1"/>
  <c r="AW191" i="1" s="1"/>
  <c r="AU215" i="1"/>
  <c r="AW215" i="1" s="1"/>
  <c r="AU251" i="1"/>
  <c r="AW251" i="1" s="1"/>
  <c r="AU263" i="1"/>
  <c r="AW263" i="1" s="1"/>
  <c r="AU275" i="1"/>
  <c r="AW275" i="1" s="1"/>
  <c r="AU287" i="1"/>
  <c r="AW287" i="1" s="1"/>
  <c r="AU299" i="1"/>
  <c r="AW299" i="1" s="1"/>
  <c r="AU311" i="1"/>
  <c r="AW311" i="1" s="1"/>
  <c r="AU347" i="1"/>
  <c r="AW347" i="1" s="1"/>
  <c r="AU359" i="1"/>
  <c r="AW359" i="1" s="1"/>
  <c r="AU395" i="1"/>
  <c r="AW395" i="1" s="1"/>
  <c r="AU407" i="1"/>
  <c r="AW407" i="1" s="1"/>
  <c r="AU419" i="1"/>
  <c r="AW419" i="1" s="1"/>
  <c r="AU431" i="1"/>
  <c r="AW431" i="1" s="1"/>
  <c r="AU455" i="1"/>
  <c r="AW455" i="1" s="1"/>
  <c r="AU467" i="1"/>
  <c r="AW467" i="1" s="1"/>
  <c r="AU479" i="1"/>
  <c r="AW479" i="1" s="1"/>
  <c r="AU503" i="1"/>
  <c r="AW503" i="1" s="1"/>
  <c r="AU396" i="1"/>
  <c r="AW396" i="1" s="1"/>
  <c r="AU26" i="1"/>
  <c r="AW26" i="1" s="1"/>
  <c r="AU230" i="1"/>
  <c r="AW230" i="1" s="1"/>
  <c r="AU326" i="1"/>
  <c r="AW326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2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Q368" i="1"/>
  <c r="AV368" i="1" s="1"/>
  <c r="AQ369" i="1"/>
  <c r="AV369" i="1" s="1"/>
  <c r="AQ370" i="1"/>
  <c r="AV370" i="1" s="1"/>
  <c r="AQ371" i="1"/>
  <c r="AV371" i="1" s="1"/>
  <c r="AQ372" i="1"/>
  <c r="AV372" i="1" s="1"/>
  <c r="AQ373" i="1"/>
  <c r="AV373" i="1" s="1"/>
  <c r="AQ374" i="1"/>
  <c r="AV374" i="1" s="1"/>
  <c r="AQ375" i="1"/>
  <c r="AV375" i="1" s="1"/>
  <c r="AQ376" i="1"/>
  <c r="AV376" i="1" s="1"/>
  <c r="AQ377" i="1"/>
  <c r="AV377" i="1" s="1"/>
  <c r="AQ378" i="1"/>
  <c r="AV378" i="1" s="1"/>
  <c r="AQ379" i="1"/>
  <c r="AV379" i="1" s="1"/>
  <c r="AQ380" i="1"/>
  <c r="AV380" i="1" s="1"/>
  <c r="AQ381" i="1"/>
  <c r="AV381" i="1" s="1"/>
  <c r="AQ382" i="1"/>
  <c r="AV382" i="1" s="1"/>
  <c r="AQ383" i="1"/>
  <c r="AV383" i="1" s="1"/>
  <c r="AQ384" i="1"/>
  <c r="AV384" i="1" s="1"/>
  <c r="AQ385" i="1"/>
  <c r="AV385" i="1" s="1"/>
  <c r="AQ386" i="1"/>
  <c r="AV386" i="1" s="1"/>
  <c r="AQ387" i="1"/>
  <c r="AV387" i="1" s="1"/>
  <c r="AQ388" i="1"/>
  <c r="AV388" i="1" s="1"/>
  <c r="AQ389" i="1"/>
  <c r="AV389" i="1" s="1"/>
  <c r="AQ390" i="1"/>
  <c r="AV390" i="1" s="1"/>
  <c r="AQ391" i="1"/>
  <c r="AV391" i="1" s="1"/>
  <c r="AQ392" i="1"/>
  <c r="AV392" i="1" s="1"/>
  <c r="AQ393" i="1"/>
  <c r="AV393" i="1" s="1"/>
  <c r="AQ394" i="1"/>
  <c r="AV394" i="1" s="1"/>
  <c r="AQ395" i="1"/>
  <c r="AV395" i="1" s="1"/>
  <c r="AQ396" i="1"/>
  <c r="AV396" i="1" s="1"/>
  <c r="AQ397" i="1"/>
  <c r="AV397" i="1" s="1"/>
  <c r="AQ398" i="1"/>
  <c r="AV398" i="1" s="1"/>
  <c r="AQ399" i="1"/>
  <c r="AV399" i="1" s="1"/>
  <c r="AQ400" i="1"/>
  <c r="AV400" i="1" s="1"/>
  <c r="AQ401" i="1"/>
  <c r="AV401" i="1" s="1"/>
  <c r="AQ402" i="1"/>
  <c r="AV402" i="1" s="1"/>
  <c r="AQ403" i="1"/>
  <c r="AV403" i="1" s="1"/>
  <c r="AQ404" i="1"/>
  <c r="AV404" i="1" s="1"/>
  <c r="AQ405" i="1"/>
  <c r="AV405" i="1" s="1"/>
  <c r="AQ406" i="1"/>
  <c r="AV406" i="1" s="1"/>
  <c r="AQ407" i="1"/>
  <c r="AV407" i="1" s="1"/>
  <c r="AQ408" i="1"/>
  <c r="AV408" i="1" s="1"/>
  <c r="AQ409" i="1"/>
  <c r="AV409" i="1" s="1"/>
  <c r="AQ410" i="1"/>
  <c r="AV410" i="1" s="1"/>
  <c r="AQ411" i="1"/>
  <c r="AV411" i="1" s="1"/>
  <c r="AQ412" i="1"/>
  <c r="AV412" i="1" s="1"/>
  <c r="AQ413" i="1"/>
  <c r="AV413" i="1" s="1"/>
  <c r="AQ414" i="1"/>
  <c r="AV414" i="1" s="1"/>
  <c r="AQ415" i="1"/>
  <c r="AV415" i="1" s="1"/>
  <c r="AQ416" i="1"/>
  <c r="AV416" i="1" s="1"/>
  <c r="AQ417" i="1"/>
  <c r="AV417" i="1" s="1"/>
  <c r="AQ418" i="1"/>
  <c r="AV418" i="1" s="1"/>
  <c r="AQ419" i="1"/>
  <c r="AV419" i="1" s="1"/>
  <c r="AQ420" i="1"/>
  <c r="AV420" i="1" s="1"/>
  <c r="AQ421" i="1"/>
  <c r="AV421" i="1" s="1"/>
  <c r="AQ422" i="1"/>
  <c r="AV422" i="1" s="1"/>
  <c r="AQ423" i="1"/>
  <c r="AV423" i="1" s="1"/>
  <c r="AQ424" i="1"/>
  <c r="AV424" i="1" s="1"/>
  <c r="AQ425" i="1"/>
  <c r="AV425" i="1" s="1"/>
  <c r="AQ426" i="1"/>
  <c r="AV426" i="1" s="1"/>
  <c r="AQ427" i="1"/>
  <c r="AV427" i="1" s="1"/>
  <c r="AQ428" i="1"/>
  <c r="AV428" i="1" s="1"/>
  <c r="AQ429" i="1"/>
  <c r="AV429" i="1" s="1"/>
  <c r="AQ430" i="1"/>
  <c r="AV430" i="1" s="1"/>
  <c r="AQ431" i="1"/>
  <c r="AV431" i="1" s="1"/>
  <c r="AQ432" i="1"/>
  <c r="AV432" i="1" s="1"/>
  <c r="AQ433" i="1"/>
  <c r="AV433" i="1" s="1"/>
  <c r="AQ434" i="1"/>
  <c r="AV434" i="1" s="1"/>
  <c r="AQ435" i="1"/>
  <c r="AV435" i="1" s="1"/>
  <c r="AQ436" i="1"/>
  <c r="AV436" i="1" s="1"/>
  <c r="AQ437" i="1"/>
  <c r="AV437" i="1" s="1"/>
  <c r="AQ438" i="1"/>
  <c r="AV438" i="1" s="1"/>
  <c r="AQ439" i="1"/>
  <c r="AV439" i="1" s="1"/>
  <c r="AQ440" i="1"/>
  <c r="AV440" i="1" s="1"/>
  <c r="AQ441" i="1"/>
  <c r="AV441" i="1" s="1"/>
  <c r="AQ442" i="1"/>
  <c r="AV442" i="1" s="1"/>
  <c r="AQ443" i="1"/>
  <c r="AV443" i="1" s="1"/>
  <c r="AQ444" i="1"/>
  <c r="AV444" i="1" s="1"/>
  <c r="AQ445" i="1"/>
  <c r="AV445" i="1" s="1"/>
  <c r="AQ446" i="1"/>
  <c r="AV446" i="1" s="1"/>
  <c r="AQ447" i="1"/>
  <c r="AV447" i="1" s="1"/>
  <c r="AQ448" i="1"/>
  <c r="AV448" i="1" s="1"/>
  <c r="AQ449" i="1"/>
  <c r="AV449" i="1" s="1"/>
  <c r="AQ450" i="1"/>
  <c r="AV450" i="1" s="1"/>
  <c r="AQ451" i="1"/>
  <c r="AV451" i="1" s="1"/>
  <c r="AQ452" i="1"/>
  <c r="AV452" i="1" s="1"/>
  <c r="AQ453" i="1"/>
  <c r="AV453" i="1" s="1"/>
  <c r="AQ454" i="1"/>
  <c r="AV454" i="1" s="1"/>
  <c r="AQ455" i="1"/>
  <c r="AV455" i="1" s="1"/>
  <c r="AQ456" i="1"/>
  <c r="AV456" i="1" s="1"/>
  <c r="AQ457" i="1"/>
  <c r="AV457" i="1" s="1"/>
  <c r="AQ458" i="1"/>
  <c r="AV458" i="1" s="1"/>
  <c r="AQ459" i="1"/>
  <c r="AV459" i="1" s="1"/>
  <c r="AQ460" i="1"/>
  <c r="AV460" i="1" s="1"/>
  <c r="AQ461" i="1"/>
  <c r="AV461" i="1" s="1"/>
  <c r="AQ462" i="1"/>
  <c r="AV462" i="1" s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D38" i="5"/>
  <c r="D3" i="5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2" i="5"/>
  <c r="E2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13" i="5"/>
  <c r="F13" i="5" s="1"/>
  <c r="AU371" i="1" l="1"/>
  <c r="AW371" i="1" s="1"/>
  <c r="AU34" i="1"/>
  <c r="AW34" i="1" s="1"/>
  <c r="AU207" i="1"/>
  <c r="AW207" i="1" s="1"/>
  <c r="AU372" i="1"/>
  <c r="AW372" i="1" s="1"/>
  <c r="AU274" i="1"/>
  <c r="AW274" i="1" s="1"/>
  <c r="AU403" i="1"/>
  <c r="AW403" i="1" s="1"/>
  <c r="AU492" i="1"/>
  <c r="AW492" i="1" s="1"/>
  <c r="AU444" i="1"/>
  <c r="AW444" i="1" s="1"/>
  <c r="AU178" i="1"/>
  <c r="AW178" i="1" s="1"/>
  <c r="AU198" i="1"/>
  <c r="AW198" i="1" s="1"/>
  <c r="AU20" i="1"/>
  <c r="AW20" i="1" s="1"/>
  <c r="AU148" i="1"/>
  <c r="AW148" i="1" s="1"/>
  <c r="AU123" i="1"/>
  <c r="AW123" i="1" s="1"/>
  <c r="AU203" i="1"/>
  <c r="AW203" i="1" s="1"/>
  <c r="AU280" i="1"/>
  <c r="AW280" i="1" s="1"/>
  <c r="AU239" i="1"/>
  <c r="AW239" i="1" s="1"/>
  <c r="AU142" i="1"/>
  <c r="AW142" i="1" s="1"/>
  <c r="AU9" i="1"/>
  <c r="AW9" i="1" s="1"/>
  <c r="AU150" i="1"/>
  <c r="AW150" i="1" s="1"/>
  <c r="AU197" i="1"/>
  <c r="AW197" i="1" s="1"/>
  <c r="AU499" i="1"/>
  <c r="AW499" i="1" s="1"/>
  <c r="AU88" i="1"/>
  <c r="AW88" i="1" s="1"/>
  <c r="AU452" i="1"/>
  <c r="AW452" i="1" s="1"/>
  <c r="AU75" i="1"/>
  <c r="AW75" i="1" s="1"/>
  <c r="AU323" i="1"/>
  <c r="AW323" i="1" s="1"/>
  <c r="AU45" i="1"/>
  <c r="AW45" i="1" s="1"/>
  <c r="AU233" i="1"/>
  <c r="AW233" i="1" s="1"/>
  <c r="AU204" i="1"/>
  <c r="AW204" i="1" s="1"/>
  <c r="AU382" i="1"/>
  <c r="AW382" i="1" s="1"/>
  <c r="AU495" i="1"/>
  <c r="AW495" i="1" s="1"/>
  <c r="AU227" i="1"/>
  <c r="AW227" i="1" s="1"/>
  <c r="AU94" i="1"/>
  <c r="AW94" i="1" s="1"/>
  <c r="AU156" i="1"/>
  <c r="AW156" i="1" s="1"/>
  <c r="AU242" i="1"/>
  <c r="AW242" i="1" s="1"/>
  <c r="AU185" i="1"/>
  <c r="AW185" i="1" s="1"/>
  <c r="AU438" i="1"/>
  <c r="AW438" i="1" s="1"/>
  <c r="AU76" i="1"/>
  <c r="AW76" i="1" s="1"/>
  <c r="AU320" i="1"/>
  <c r="AW320" i="1" s="1"/>
  <c r="AU157" i="1"/>
  <c r="AW157" i="1" s="1"/>
  <c r="AU95" i="1"/>
  <c r="AW95" i="1" s="1"/>
  <c r="AU200" i="1"/>
  <c r="AW200" i="1" s="1"/>
  <c r="AU89" i="1"/>
  <c r="AW89" i="1" s="1"/>
  <c r="AU40" i="1"/>
  <c r="AW40" i="1" s="1"/>
  <c r="AU446" i="1"/>
  <c r="AW446" i="1" s="1"/>
  <c r="AU369" i="1"/>
  <c r="AW369" i="1" s="1"/>
  <c r="AU77" i="1"/>
  <c r="AW77" i="1" s="1"/>
  <c r="AU453" i="1"/>
  <c r="AW453" i="1" s="1"/>
  <c r="AU146" i="1"/>
  <c r="AW146" i="1" s="1"/>
  <c r="AU59" i="1"/>
  <c r="AW59" i="1" s="1"/>
  <c r="AU309" i="1"/>
  <c r="AW309" i="1" s="1"/>
  <c r="AU187" i="1"/>
  <c r="AW187" i="1" s="1"/>
  <c r="AU300" i="1"/>
  <c r="AW300" i="1" s="1"/>
  <c r="AU38" i="1"/>
  <c r="AW38" i="1" s="1"/>
  <c r="AU376" i="1"/>
  <c r="AW376" i="1" s="1"/>
  <c r="AU4" i="1"/>
  <c r="AW4" i="1" s="1"/>
  <c r="AU447" i="1"/>
  <c r="AW447" i="1" s="1"/>
  <c r="AU119" i="1"/>
  <c r="AW119" i="1" s="1"/>
  <c r="AU422" i="1"/>
  <c r="AW422" i="1" s="1"/>
  <c r="AU120" i="1"/>
  <c r="AW120" i="1" s="1"/>
  <c r="AU421" i="1"/>
  <c r="AW421" i="1" s="1"/>
  <c r="AU137" i="1"/>
  <c r="AW137" i="1" s="1"/>
  <c r="AU485" i="1"/>
  <c r="AW485" i="1" s="1"/>
  <c r="AU64" i="1"/>
  <c r="AW64" i="1" s="1"/>
  <c r="AU92" i="1"/>
  <c r="AW92" i="1" s="1"/>
  <c r="AU243" i="1"/>
  <c r="AW243" i="1" s="1"/>
  <c r="AU24" i="1"/>
  <c r="AW24" i="1" s="1"/>
  <c r="AU229" i="1"/>
  <c r="AW229" i="1" s="1"/>
  <c r="AU424" i="1"/>
  <c r="AW424" i="1" s="1"/>
  <c r="AU379" i="1"/>
  <c r="AW379" i="1" s="1"/>
  <c r="AU477" i="1"/>
  <c r="AW477" i="1" s="1"/>
  <c r="AU71" i="1"/>
  <c r="AW71" i="1" s="1"/>
  <c r="AU487" i="1"/>
  <c r="AW487" i="1" s="1"/>
  <c r="AU133" i="1"/>
  <c r="AW133" i="1" s="1"/>
  <c r="AU412" i="1"/>
  <c r="AW412" i="1" s="1"/>
  <c r="AU16" i="1"/>
  <c r="AW16" i="1" s="1"/>
  <c r="AU91" i="1"/>
  <c r="AW91" i="1" s="1"/>
  <c r="AU47" i="1"/>
  <c r="AW47" i="1" s="1"/>
  <c r="AU48" i="1"/>
  <c r="AW48" i="1" s="1"/>
  <c r="AU298" i="1"/>
  <c r="AW298" i="1" s="1"/>
  <c r="AU46" i="1"/>
  <c r="AW46" i="1" s="1"/>
  <c r="AU381" i="1"/>
  <c r="AW381" i="1" s="1"/>
  <c r="AU69" i="1"/>
  <c r="AW69" i="1" s="1"/>
  <c r="AU456" i="1"/>
  <c r="AW456" i="1" s="1"/>
  <c r="AU259" i="1"/>
  <c r="AW259" i="1" s="1"/>
  <c r="AU126" i="1"/>
  <c r="AW126" i="1" s="1"/>
  <c r="AU169" i="1"/>
  <c r="AW169" i="1" s="1"/>
  <c r="AU439" i="1"/>
  <c r="AW439" i="1" s="1"/>
  <c r="AU413" i="1"/>
  <c r="AW413" i="1" s="1"/>
  <c r="AU161" i="1"/>
  <c r="AW161" i="1" s="1"/>
  <c r="AU278" i="1"/>
  <c r="AW278" i="1" s="1"/>
  <c r="AU212" i="1"/>
  <c r="AW212" i="1" s="1"/>
  <c r="AU484" i="1"/>
  <c r="AW484" i="1" s="1"/>
  <c r="AU112" i="1"/>
  <c r="AW112" i="1" s="1"/>
  <c r="AU288" i="1"/>
  <c r="AW288" i="1" s="1"/>
  <c r="AU366" i="1"/>
  <c r="AW366" i="1" s="1"/>
  <c r="AU291" i="1"/>
  <c r="AW291" i="1" s="1"/>
  <c r="AU61" i="1"/>
  <c r="AW61" i="1" s="1"/>
  <c r="AU374" i="1"/>
  <c r="AW374" i="1" s="1"/>
  <c r="AU201" i="1"/>
  <c r="AW201" i="1" s="1"/>
  <c r="AU151" i="1"/>
  <c r="AW151" i="1" s="1"/>
  <c r="AU464" i="1"/>
  <c r="AW464" i="1" s="1"/>
  <c r="AU361" i="1"/>
  <c r="AW361" i="1" s="1"/>
  <c r="AU340" i="1"/>
  <c r="AW340" i="1" s="1"/>
  <c r="AU482" i="1"/>
  <c r="AW482" i="1" s="1"/>
  <c r="F8" i="5"/>
  <c r="F7" i="5"/>
  <c r="F6" i="5"/>
  <c r="F5" i="5"/>
  <c r="F2" i="5"/>
  <c r="F10" i="5"/>
  <c r="F9" i="5"/>
  <c r="F4" i="5"/>
  <c r="F3" i="5"/>
  <c r="F38" i="5"/>
  <c r="D11" i="5"/>
  <c r="E38" i="5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Q302" i="1"/>
  <c r="AV302" i="1" s="1"/>
  <c r="AQ303" i="1"/>
  <c r="AV303" i="1" s="1"/>
  <c r="AQ304" i="1"/>
  <c r="AV304" i="1" s="1"/>
  <c r="AQ305" i="1"/>
  <c r="AV305" i="1" s="1"/>
  <c r="AQ306" i="1"/>
  <c r="AV306" i="1" s="1"/>
  <c r="AQ307" i="1"/>
  <c r="AV307" i="1" s="1"/>
  <c r="AQ308" i="1"/>
  <c r="AV308" i="1" s="1"/>
  <c r="AQ309" i="1"/>
  <c r="AV309" i="1" s="1"/>
  <c r="AQ310" i="1"/>
  <c r="AV310" i="1" s="1"/>
  <c r="AQ311" i="1"/>
  <c r="AV311" i="1" s="1"/>
  <c r="AQ312" i="1"/>
  <c r="AV312" i="1" s="1"/>
  <c r="AQ313" i="1"/>
  <c r="AV313" i="1" s="1"/>
  <c r="AQ314" i="1"/>
  <c r="AV314" i="1" s="1"/>
  <c r="AQ315" i="1"/>
  <c r="AV315" i="1" s="1"/>
  <c r="AQ316" i="1"/>
  <c r="AV316" i="1" s="1"/>
  <c r="AQ317" i="1"/>
  <c r="AV317" i="1" s="1"/>
  <c r="AQ318" i="1"/>
  <c r="AV318" i="1" s="1"/>
  <c r="AQ319" i="1"/>
  <c r="AV319" i="1" s="1"/>
  <c r="AQ320" i="1"/>
  <c r="AV320" i="1" s="1"/>
  <c r="AQ321" i="1"/>
  <c r="AV321" i="1" s="1"/>
  <c r="AQ322" i="1"/>
  <c r="AV322" i="1" s="1"/>
  <c r="AQ323" i="1"/>
  <c r="AV323" i="1" s="1"/>
  <c r="AQ324" i="1"/>
  <c r="AV324" i="1" s="1"/>
  <c r="AQ325" i="1"/>
  <c r="AV325" i="1" s="1"/>
  <c r="AQ326" i="1"/>
  <c r="AV326" i="1" s="1"/>
  <c r="AQ327" i="1"/>
  <c r="AV327" i="1" s="1"/>
  <c r="AQ328" i="1"/>
  <c r="AV328" i="1" s="1"/>
  <c r="AQ329" i="1"/>
  <c r="AV329" i="1" s="1"/>
  <c r="AQ330" i="1"/>
  <c r="AV330" i="1" s="1"/>
  <c r="AQ331" i="1"/>
  <c r="AV331" i="1" s="1"/>
  <c r="AQ332" i="1"/>
  <c r="AV332" i="1" s="1"/>
  <c r="AQ333" i="1"/>
  <c r="AV333" i="1" s="1"/>
  <c r="AQ334" i="1"/>
  <c r="AV334" i="1" s="1"/>
  <c r="AQ335" i="1"/>
  <c r="AV335" i="1" s="1"/>
  <c r="AQ336" i="1"/>
  <c r="AV336" i="1" s="1"/>
  <c r="AQ337" i="1"/>
  <c r="AV337" i="1" s="1"/>
  <c r="AQ338" i="1"/>
  <c r="AV338" i="1" s="1"/>
  <c r="AQ339" i="1"/>
  <c r="AV339" i="1" s="1"/>
  <c r="AQ340" i="1"/>
  <c r="AV340" i="1" s="1"/>
  <c r="AQ341" i="1"/>
  <c r="AV341" i="1" s="1"/>
  <c r="AQ342" i="1"/>
  <c r="AV342" i="1" s="1"/>
  <c r="AQ343" i="1"/>
  <c r="AV343" i="1" s="1"/>
  <c r="AQ344" i="1"/>
  <c r="AV344" i="1" s="1"/>
  <c r="AQ345" i="1"/>
  <c r="AV345" i="1" s="1"/>
  <c r="AQ346" i="1"/>
  <c r="AV346" i="1" s="1"/>
  <c r="AQ347" i="1"/>
  <c r="AV347" i="1" s="1"/>
  <c r="AQ348" i="1"/>
  <c r="AV348" i="1" s="1"/>
  <c r="AQ349" i="1"/>
  <c r="AV349" i="1" s="1"/>
  <c r="AQ350" i="1"/>
  <c r="AV350" i="1" s="1"/>
  <c r="AQ351" i="1"/>
  <c r="AV351" i="1" s="1"/>
  <c r="AQ352" i="1"/>
  <c r="AV352" i="1" s="1"/>
  <c r="AQ353" i="1"/>
  <c r="AV353" i="1" s="1"/>
  <c r="AQ354" i="1"/>
  <c r="AV354" i="1" s="1"/>
  <c r="AQ355" i="1"/>
  <c r="AV355" i="1" s="1"/>
  <c r="AQ356" i="1"/>
  <c r="AV356" i="1" s="1"/>
  <c r="AQ357" i="1"/>
  <c r="AV357" i="1" s="1"/>
  <c r="AQ358" i="1"/>
  <c r="AV358" i="1" s="1"/>
  <c r="AQ359" i="1"/>
  <c r="AV359" i="1" s="1"/>
  <c r="AQ360" i="1"/>
  <c r="AV360" i="1" s="1"/>
  <c r="AQ361" i="1"/>
  <c r="AV361" i="1" s="1"/>
  <c r="AQ362" i="1"/>
  <c r="AV362" i="1" s="1"/>
  <c r="AQ363" i="1"/>
  <c r="AV363" i="1" s="1"/>
  <c r="AQ364" i="1"/>
  <c r="AV364" i="1" s="1"/>
  <c r="AQ365" i="1"/>
  <c r="AV365" i="1" s="1"/>
  <c r="AQ366" i="1"/>
  <c r="AV366" i="1" s="1"/>
  <c r="AQ367" i="1"/>
  <c r="AV367" i="1" s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Q276" i="1"/>
  <c r="AV276" i="1" s="1"/>
  <c r="AQ277" i="1"/>
  <c r="AV277" i="1" s="1"/>
  <c r="AQ278" i="1"/>
  <c r="AV278" i="1" s="1"/>
  <c r="AQ279" i="1"/>
  <c r="AV279" i="1" s="1"/>
  <c r="AQ280" i="1"/>
  <c r="AV280" i="1" s="1"/>
  <c r="AQ281" i="1"/>
  <c r="AV281" i="1" s="1"/>
  <c r="AQ282" i="1"/>
  <c r="AV282" i="1" s="1"/>
  <c r="AQ283" i="1"/>
  <c r="AV283" i="1" s="1"/>
  <c r="AQ284" i="1"/>
  <c r="AV284" i="1" s="1"/>
  <c r="AQ285" i="1"/>
  <c r="AV285" i="1" s="1"/>
  <c r="AQ286" i="1"/>
  <c r="AV286" i="1" s="1"/>
  <c r="AQ287" i="1"/>
  <c r="AV287" i="1" s="1"/>
  <c r="AQ288" i="1"/>
  <c r="AV288" i="1" s="1"/>
  <c r="AQ289" i="1"/>
  <c r="AV289" i="1" s="1"/>
  <c r="AQ290" i="1"/>
  <c r="AV290" i="1" s="1"/>
  <c r="AQ291" i="1"/>
  <c r="AV291" i="1" s="1"/>
  <c r="AQ292" i="1"/>
  <c r="AV292" i="1" s="1"/>
  <c r="AQ293" i="1"/>
  <c r="AV293" i="1" s="1"/>
  <c r="AQ294" i="1"/>
  <c r="AV294" i="1" s="1"/>
  <c r="AQ295" i="1"/>
  <c r="AV295" i="1" s="1"/>
  <c r="AQ296" i="1"/>
  <c r="AV296" i="1" s="1"/>
  <c r="AQ297" i="1"/>
  <c r="AV297" i="1" s="1"/>
  <c r="AQ298" i="1"/>
  <c r="AV298" i="1" s="1"/>
  <c r="AQ299" i="1"/>
  <c r="AV299" i="1" s="1"/>
  <c r="AQ300" i="1"/>
  <c r="AV300" i="1" s="1"/>
  <c r="AQ301" i="1"/>
  <c r="AV301" i="1" s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J3" i="4"/>
  <c r="K3" i="4"/>
  <c r="L3" i="4"/>
  <c r="M3" i="4"/>
  <c r="N3" i="4"/>
  <c r="O3" i="4"/>
  <c r="P3" i="4"/>
  <c r="Q3" i="4"/>
  <c r="R3" i="4"/>
  <c r="S3" i="4"/>
  <c r="T3" i="4"/>
  <c r="I3" i="4"/>
  <c r="E11" i="5" l="1"/>
  <c r="F11" i="5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Q209" i="1"/>
  <c r="AV209" i="1" s="1"/>
  <c r="AQ210" i="1"/>
  <c r="AV210" i="1" s="1"/>
  <c r="AQ211" i="1"/>
  <c r="AV211" i="1" s="1"/>
  <c r="AQ212" i="1"/>
  <c r="AV212" i="1" s="1"/>
  <c r="AQ213" i="1"/>
  <c r="AV213" i="1" s="1"/>
  <c r="AQ214" i="1"/>
  <c r="AV214" i="1" s="1"/>
  <c r="AQ215" i="1"/>
  <c r="AV215" i="1" s="1"/>
  <c r="AQ216" i="1"/>
  <c r="AV216" i="1" s="1"/>
  <c r="AQ217" i="1"/>
  <c r="AV217" i="1" s="1"/>
  <c r="AQ218" i="1"/>
  <c r="AV218" i="1" s="1"/>
  <c r="AQ219" i="1"/>
  <c r="AV219" i="1" s="1"/>
  <c r="AQ220" i="1"/>
  <c r="AV220" i="1" s="1"/>
  <c r="AQ221" i="1"/>
  <c r="AV221" i="1" s="1"/>
  <c r="AQ222" i="1"/>
  <c r="AV222" i="1" s="1"/>
  <c r="AQ223" i="1"/>
  <c r="AV223" i="1" s="1"/>
  <c r="AQ224" i="1"/>
  <c r="AV224" i="1" s="1"/>
  <c r="AQ225" i="1"/>
  <c r="AV225" i="1" s="1"/>
  <c r="AQ226" i="1"/>
  <c r="AV226" i="1" s="1"/>
  <c r="AQ227" i="1"/>
  <c r="AV227" i="1" s="1"/>
  <c r="AQ228" i="1"/>
  <c r="AV228" i="1" s="1"/>
  <c r="AQ229" i="1"/>
  <c r="AV229" i="1" s="1"/>
  <c r="AQ230" i="1"/>
  <c r="AV230" i="1" s="1"/>
  <c r="AQ231" i="1"/>
  <c r="AV231" i="1" s="1"/>
  <c r="AQ232" i="1"/>
  <c r="AV232" i="1" s="1"/>
  <c r="AQ233" i="1"/>
  <c r="AV233" i="1" s="1"/>
  <c r="AQ234" i="1"/>
  <c r="AV234" i="1" s="1"/>
  <c r="AQ235" i="1"/>
  <c r="AV235" i="1" s="1"/>
  <c r="AQ236" i="1"/>
  <c r="AV236" i="1" s="1"/>
  <c r="AQ237" i="1"/>
  <c r="AV237" i="1" s="1"/>
  <c r="AQ238" i="1"/>
  <c r="AV238" i="1" s="1"/>
  <c r="AQ239" i="1"/>
  <c r="AV239" i="1" s="1"/>
  <c r="AQ240" i="1"/>
  <c r="AV240" i="1" s="1"/>
  <c r="AQ241" i="1"/>
  <c r="AV241" i="1" s="1"/>
  <c r="AQ242" i="1"/>
  <c r="AV242" i="1" s="1"/>
  <c r="AQ243" i="1"/>
  <c r="AV243" i="1" s="1"/>
  <c r="AQ244" i="1"/>
  <c r="AV244" i="1" s="1"/>
  <c r="AQ245" i="1"/>
  <c r="AV245" i="1" s="1"/>
  <c r="AQ246" i="1"/>
  <c r="AV246" i="1" s="1"/>
  <c r="AQ247" i="1"/>
  <c r="AV247" i="1" s="1"/>
  <c r="AQ248" i="1"/>
  <c r="AV248" i="1" s="1"/>
  <c r="AQ249" i="1"/>
  <c r="AV249" i="1" s="1"/>
  <c r="AQ250" i="1"/>
  <c r="AV250" i="1" s="1"/>
  <c r="AQ251" i="1"/>
  <c r="AV251" i="1" s="1"/>
  <c r="AQ252" i="1"/>
  <c r="AV252" i="1" s="1"/>
  <c r="AQ253" i="1"/>
  <c r="AV253" i="1" s="1"/>
  <c r="AQ254" i="1"/>
  <c r="AV254" i="1" s="1"/>
  <c r="AQ255" i="1"/>
  <c r="AV255" i="1" s="1"/>
  <c r="AQ256" i="1"/>
  <c r="AV256" i="1" s="1"/>
  <c r="AQ257" i="1"/>
  <c r="AV257" i="1" s="1"/>
  <c r="AQ258" i="1"/>
  <c r="AV258" i="1" s="1"/>
  <c r="AQ259" i="1"/>
  <c r="AV259" i="1" s="1"/>
  <c r="AQ260" i="1"/>
  <c r="AV260" i="1" s="1"/>
  <c r="AQ261" i="1"/>
  <c r="AV261" i="1" s="1"/>
  <c r="AQ262" i="1"/>
  <c r="AV262" i="1" s="1"/>
  <c r="AQ263" i="1"/>
  <c r="AV263" i="1" s="1"/>
  <c r="AQ264" i="1"/>
  <c r="AV264" i="1" s="1"/>
  <c r="AQ265" i="1"/>
  <c r="AV265" i="1" s="1"/>
  <c r="AQ266" i="1"/>
  <c r="AV266" i="1" s="1"/>
  <c r="AQ267" i="1"/>
  <c r="AV267" i="1" s="1"/>
  <c r="AQ268" i="1"/>
  <c r="AV268" i="1" s="1"/>
  <c r="AQ269" i="1"/>
  <c r="AV269" i="1" s="1"/>
  <c r="AQ270" i="1"/>
  <c r="AV270" i="1" s="1"/>
  <c r="AQ271" i="1"/>
  <c r="AV271" i="1" s="1"/>
  <c r="AQ272" i="1"/>
  <c r="AV272" i="1" s="1"/>
  <c r="AQ273" i="1"/>
  <c r="AV273" i="1" s="1"/>
  <c r="AQ274" i="1"/>
  <c r="AV274" i="1" s="1"/>
  <c r="AQ275" i="1"/>
  <c r="AV275" i="1" s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X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Q2" i="1" l="1"/>
  <c r="AV2" i="1" s="1"/>
  <c r="AQ3" i="1"/>
  <c r="AV3" i="1" s="1"/>
  <c r="AQ4" i="1"/>
  <c r="AV4" i="1" s="1"/>
  <c r="AQ5" i="1"/>
  <c r="AV5" i="1" s="1"/>
  <c r="AQ6" i="1"/>
  <c r="AV6" i="1" s="1"/>
  <c r="AQ7" i="1"/>
  <c r="AV7" i="1" s="1"/>
  <c r="AQ8" i="1"/>
  <c r="AV8" i="1" s="1"/>
  <c r="AQ9" i="1"/>
  <c r="AV9" i="1" s="1"/>
  <c r="AQ10" i="1"/>
  <c r="AV10" i="1" s="1"/>
  <c r="AQ11" i="1"/>
  <c r="AV11" i="1" s="1"/>
  <c r="AQ12" i="1"/>
  <c r="AV12" i="1" s="1"/>
  <c r="AQ13" i="1"/>
  <c r="AV13" i="1" s="1"/>
  <c r="AQ14" i="1"/>
  <c r="AV14" i="1" s="1"/>
  <c r="AQ15" i="1"/>
  <c r="AV15" i="1" s="1"/>
  <c r="AQ16" i="1"/>
  <c r="AV16" i="1" s="1"/>
  <c r="AQ17" i="1"/>
  <c r="AV17" i="1" s="1"/>
  <c r="AQ18" i="1"/>
  <c r="AV18" i="1" s="1"/>
  <c r="AQ19" i="1"/>
  <c r="AV19" i="1" s="1"/>
  <c r="AQ20" i="1"/>
  <c r="AV20" i="1" s="1"/>
  <c r="AQ21" i="1"/>
  <c r="AV21" i="1" s="1"/>
  <c r="AQ22" i="1"/>
  <c r="AV22" i="1" s="1"/>
  <c r="AQ23" i="1"/>
  <c r="AV23" i="1" s="1"/>
  <c r="AQ24" i="1"/>
  <c r="AV24" i="1" s="1"/>
  <c r="AQ25" i="1"/>
  <c r="AV25" i="1" s="1"/>
  <c r="AQ26" i="1"/>
  <c r="AV26" i="1" s="1"/>
  <c r="AQ27" i="1"/>
  <c r="AV27" i="1" s="1"/>
  <c r="AQ28" i="1"/>
  <c r="AV28" i="1" s="1"/>
  <c r="AQ29" i="1"/>
  <c r="AV29" i="1" s="1"/>
  <c r="AQ30" i="1"/>
  <c r="AV30" i="1" s="1"/>
  <c r="AQ31" i="1"/>
  <c r="AV31" i="1" s="1"/>
  <c r="AQ32" i="1"/>
  <c r="AV32" i="1" s="1"/>
  <c r="AQ33" i="1"/>
  <c r="AV33" i="1" s="1"/>
  <c r="AQ34" i="1"/>
  <c r="AV34" i="1" s="1"/>
  <c r="AQ35" i="1"/>
  <c r="AV35" i="1" s="1"/>
  <c r="AQ36" i="1"/>
  <c r="AV36" i="1" s="1"/>
  <c r="AQ37" i="1"/>
  <c r="AV37" i="1" s="1"/>
  <c r="AQ38" i="1"/>
  <c r="AV38" i="1" s="1"/>
  <c r="AQ39" i="1"/>
  <c r="AV39" i="1" s="1"/>
  <c r="AQ40" i="1"/>
  <c r="AV40" i="1" s="1"/>
  <c r="AQ41" i="1"/>
  <c r="AV41" i="1" s="1"/>
  <c r="AQ42" i="1"/>
  <c r="AV42" i="1" s="1"/>
  <c r="AQ43" i="1"/>
  <c r="AV43" i="1" s="1"/>
  <c r="AQ44" i="1"/>
  <c r="AV44" i="1" s="1"/>
  <c r="AQ45" i="1"/>
  <c r="AV45" i="1" s="1"/>
  <c r="AQ46" i="1"/>
  <c r="AV46" i="1" s="1"/>
  <c r="AQ47" i="1"/>
  <c r="AV47" i="1" s="1"/>
  <c r="AQ48" i="1"/>
  <c r="AV48" i="1" s="1"/>
  <c r="AQ49" i="1"/>
  <c r="AV49" i="1" s="1"/>
  <c r="AQ50" i="1"/>
  <c r="AV50" i="1" s="1"/>
  <c r="AQ51" i="1"/>
  <c r="AV51" i="1" s="1"/>
  <c r="AQ52" i="1"/>
  <c r="AV52" i="1" s="1"/>
  <c r="AQ53" i="1"/>
  <c r="AV53" i="1" s="1"/>
  <c r="AQ54" i="1"/>
  <c r="AV54" i="1" s="1"/>
  <c r="AQ55" i="1"/>
  <c r="AV55" i="1" s="1"/>
  <c r="AQ56" i="1"/>
  <c r="AV56" i="1" s="1"/>
  <c r="AQ57" i="1"/>
  <c r="AV57" i="1" s="1"/>
  <c r="AQ58" i="1"/>
  <c r="AV58" i="1" s="1"/>
  <c r="AQ59" i="1"/>
  <c r="AV59" i="1" s="1"/>
  <c r="AQ60" i="1"/>
  <c r="AV60" i="1" s="1"/>
  <c r="AQ61" i="1"/>
  <c r="AV61" i="1" s="1"/>
  <c r="AQ62" i="1"/>
  <c r="AV62" i="1" s="1"/>
  <c r="AQ63" i="1"/>
  <c r="AV63" i="1" s="1"/>
  <c r="AQ64" i="1"/>
  <c r="AV64" i="1" s="1"/>
  <c r="AQ65" i="1"/>
  <c r="AV65" i="1" s="1"/>
  <c r="AQ66" i="1"/>
  <c r="AV66" i="1" s="1"/>
  <c r="AQ67" i="1"/>
  <c r="AV67" i="1" s="1"/>
  <c r="AQ68" i="1"/>
  <c r="AV68" i="1" s="1"/>
  <c r="AQ69" i="1"/>
  <c r="AV69" i="1" s="1"/>
  <c r="AQ70" i="1"/>
  <c r="AV70" i="1" s="1"/>
  <c r="AQ71" i="1"/>
  <c r="AV71" i="1" s="1"/>
  <c r="AQ72" i="1"/>
  <c r="AV72" i="1" s="1"/>
  <c r="AQ73" i="1"/>
  <c r="AV73" i="1" s="1"/>
  <c r="AQ74" i="1"/>
  <c r="AV74" i="1" s="1"/>
  <c r="AQ75" i="1"/>
  <c r="AV75" i="1" s="1"/>
  <c r="AQ76" i="1"/>
  <c r="AV76" i="1" s="1"/>
  <c r="AQ77" i="1"/>
  <c r="AV77" i="1" s="1"/>
  <c r="AQ78" i="1"/>
  <c r="AV78" i="1" s="1"/>
  <c r="AQ79" i="1"/>
  <c r="AV79" i="1" s="1"/>
  <c r="AQ80" i="1"/>
  <c r="AV80" i="1" s="1"/>
  <c r="AQ81" i="1"/>
  <c r="AV81" i="1" s="1"/>
  <c r="AQ82" i="1"/>
  <c r="AV82" i="1" s="1"/>
  <c r="AQ83" i="1"/>
  <c r="AV83" i="1" s="1"/>
  <c r="AQ84" i="1"/>
  <c r="AV84" i="1" s="1"/>
  <c r="AQ85" i="1"/>
  <c r="AV85" i="1" s="1"/>
  <c r="AQ86" i="1"/>
  <c r="AV86" i="1" s="1"/>
  <c r="AQ87" i="1"/>
  <c r="AV87" i="1" s="1"/>
  <c r="AQ88" i="1"/>
  <c r="AV88" i="1" s="1"/>
  <c r="AQ89" i="1"/>
  <c r="AV89" i="1" s="1"/>
  <c r="AQ90" i="1"/>
  <c r="AV90" i="1" s="1"/>
  <c r="AQ91" i="1"/>
  <c r="AV91" i="1" s="1"/>
  <c r="AQ92" i="1"/>
  <c r="AV92" i="1" s="1"/>
  <c r="AQ93" i="1"/>
  <c r="AV93" i="1" s="1"/>
  <c r="AQ94" i="1"/>
  <c r="AV94" i="1" s="1"/>
  <c r="AQ95" i="1"/>
  <c r="AV95" i="1" s="1"/>
  <c r="AQ96" i="1"/>
  <c r="AV96" i="1" s="1"/>
  <c r="AQ97" i="1"/>
  <c r="AV97" i="1" s="1"/>
  <c r="AQ98" i="1"/>
  <c r="AV98" i="1" s="1"/>
  <c r="AQ99" i="1"/>
  <c r="AV99" i="1" s="1"/>
  <c r="AQ100" i="1"/>
  <c r="AV100" i="1" s="1"/>
  <c r="AQ101" i="1"/>
  <c r="AV101" i="1" s="1"/>
  <c r="AQ102" i="1"/>
  <c r="AV102" i="1" s="1"/>
  <c r="AQ103" i="1"/>
  <c r="AV103" i="1" s="1"/>
  <c r="AQ104" i="1"/>
  <c r="AV104" i="1" s="1"/>
  <c r="AQ105" i="1"/>
  <c r="AV105" i="1" s="1"/>
  <c r="AQ106" i="1"/>
  <c r="AV106" i="1" s="1"/>
  <c r="AQ107" i="1"/>
  <c r="AV107" i="1" s="1"/>
  <c r="AQ108" i="1"/>
  <c r="AV108" i="1" s="1"/>
  <c r="AQ109" i="1"/>
  <c r="AV109" i="1" s="1"/>
  <c r="AQ110" i="1"/>
  <c r="AV110" i="1" s="1"/>
  <c r="AQ111" i="1"/>
  <c r="AV111" i="1" s="1"/>
  <c r="AQ112" i="1"/>
  <c r="AV112" i="1" s="1"/>
  <c r="AQ113" i="1"/>
  <c r="AV113" i="1" s="1"/>
  <c r="AQ114" i="1"/>
  <c r="AV114" i="1" s="1"/>
  <c r="AQ115" i="1"/>
  <c r="AV115" i="1" s="1"/>
  <c r="AQ116" i="1"/>
  <c r="AV116" i="1" s="1"/>
  <c r="AQ117" i="1"/>
  <c r="AV117" i="1" s="1"/>
  <c r="AQ118" i="1"/>
  <c r="AV118" i="1" s="1"/>
  <c r="AQ119" i="1"/>
  <c r="AV119" i="1" s="1"/>
  <c r="AQ120" i="1"/>
  <c r="AV120" i="1" s="1"/>
  <c r="AQ121" i="1"/>
  <c r="AV121" i="1" s="1"/>
  <c r="AQ122" i="1"/>
  <c r="AV122" i="1" s="1"/>
  <c r="AQ123" i="1"/>
  <c r="AV123" i="1" s="1"/>
  <c r="AQ124" i="1"/>
  <c r="AV124" i="1" s="1"/>
  <c r="AQ125" i="1"/>
  <c r="AV125" i="1" s="1"/>
  <c r="AQ126" i="1"/>
  <c r="AV126" i="1" s="1"/>
  <c r="AQ127" i="1"/>
  <c r="AV127" i="1" s="1"/>
  <c r="AQ128" i="1"/>
  <c r="AV128" i="1" s="1"/>
  <c r="AQ129" i="1"/>
  <c r="AV129" i="1" s="1"/>
  <c r="AQ130" i="1"/>
  <c r="AV130" i="1" s="1"/>
  <c r="AQ131" i="1"/>
  <c r="AV131" i="1" s="1"/>
  <c r="AQ132" i="1"/>
  <c r="AV132" i="1" s="1"/>
  <c r="AQ133" i="1"/>
  <c r="AV133" i="1" s="1"/>
  <c r="AQ134" i="1"/>
  <c r="AV134" i="1" s="1"/>
  <c r="AQ135" i="1"/>
  <c r="AV135" i="1" s="1"/>
  <c r="AQ136" i="1"/>
  <c r="AV136" i="1" s="1"/>
  <c r="AQ137" i="1"/>
  <c r="AV137" i="1" s="1"/>
  <c r="AQ138" i="1"/>
  <c r="AV138" i="1" s="1"/>
  <c r="AQ139" i="1"/>
  <c r="AV139" i="1" s="1"/>
  <c r="AQ140" i="1"/>
  <c r="AV140" i="1" s="1"/>
  <c r="AQ141" i="1"/>
  <c r="AV141" i="1" s="1"/>
  <c r="AQ142" i="1"/>
  <c r="AV142" i="1" s="1"/>
  <c r="AQ143" i="1"/>
  <c r="AV143" i="1" s="1"/>
  <c r="AQ144" i="1"/>
  <c r="AV144" i="1" s="1"/>
  <c r="AQ145" i="1"/>
  <c r="AV145" i="1" s="1"/>
  <c r="AQ146" i="1"/>
  <c r="AV146" i="1" s="1"/>
  <c r="AQ147" i="1"/>
  <c r="AV147" i="1" s="1"/>
  <c r="AQ148" i="1"/>
  <c r="AV148" i="1" s="1"/>
  <c r="AQ149" i="1"/>
  <c r="AV149" i="1" s="1"/>
  <c r="AQ150" i="1"/>
  <c r="AV150" i="1" s="1"/>
  <c r="AQ151" i="1"/>
  <c r="AV151" i="1" s="1"/>
  <c r="AQ152" i="1"/>
  <c r="AV152" i="1" s="1"/>
  <c r="AQ153" i="1"/>
  <c r="AV153" i="1" s="1"/>
  <c r="AQ154" i="1"/>
  <c r="AV154" i="1" s="1"/>
  <c r="AQ155" i="1"/>
  <c r="AV155" i="1" s="1"/>
  <c r="AQ156" i="1"/>
  <c r="AV156" i="1" s="1"/>
  <c r="AQ157" i="1"/>
  <c r="AV157" i="1" s="1"/>
  <c r="AQ158" i="1"/>
  <c r="AV158" i="1" s="1"/>
  <c r="AQ159" i="1"/>
  <c r="AV159" i="1" s="1"/>
  <c r="AQ160" i="1"/>
  <c r="AV160" i="1" s="1"/>
  <c r="AQ161" i="1"/>
  <c r="AV161" i="1" s="1"/>
  <c r="AQ162" i="1"/>
  <c r="AV162" i="1" s="1"/>
  <c r="AQ163" i="1"/>
  <c r="AV163" i="1" s="1"/>
  <c r="AQ164" i="1"/>
  <c r="AV164" i="1" s="1"/>
  <c r="AQ165" i="1"/>
  <c r="AV165" i="1" s="1"/>
  <c r="AQ166" i="1"/>
  <c r="AV166" i="1" s="1"/>
  <c r="AQ167" i="1"/>
  <c r="AV167" i="1" s="1"/>
  <c r="AQ168" i="1"/>
  <c r="AV168" i="1" s="1"/>
  <c r="AQ169" i="1"/>
  <c r="AV169" i="1" s="1"/>
  <c r="AQ170" i="1"/>
  <c r="AV170" i="1" s="1"/>
  <c r="AQ171" i="1"/>
  <c r="AV171" i="1" s="1"/>
  <c r="AQ172" i="1"/>
  <c r="AV172" i="1" s="1"/>
  <c r="AQ173" i="1"/>
  <c r="AV173" i="1" s="1"/>
  <c r="AQ174" i="1"/>
  <c r="AV174" i="1" s="1"/>
  <c r="AQ175" i="1"/>
  <c r="AV175" i="1" s="1"/>
  <c r="AQ176" i="1"/>
  <c r="AV176" i="1" s="1"/>
  <c r="AQ177" i="1"/>
  <c r="AV177" i="1" s="1"/>
  <c r="AQ178" i="1"/>
  <c r="AV178" i="1" s="1"/>
  <c r="AQ179" i="1"/>
  <c r="AV179" i="1" s="1"/>
  <c r="AQ180" i="1"/>
  <c r="AV180" i="1" s="1"/>
  <c r="AQ181" i="1"/>
  <c r="AV181" i="1" s="1"/>
  <c r="AQ182" i="1"/>
  <c r="AV182" i="1" s="1"/>
  <c r="AQ183" i="1"/>
  <c r="AV183" i="1" s="1"/>
  <c r="AQ184" i="1"/>
  <c r="AV184" i="1" s="1"/>
  <c r="AQ185" i="1"/>
  <c r="AV185" i="1" s="1"/>
  <c r="AQ186" i="1"/>
  <c r="AV186" i="1" s="1"/>
  <c r="AQ187" i="1"/>
  <c r="AV187" i="1" s="1"/>
  <c r="AQ188" i="1"/>
  <c r="AV188" i="1" s="1"/>
  <c r="AQ189" i="1"/>
  <c r="AV189" i="1" s="1"/>
  <c r="AQ190" i="1"/>
  <c r="AV190" i="1" s="1"/>
  <c r="AQ191" i="1"/>
  <c r="AV191" i="1" s="1"/>
  <c r="AQ192" i="1"/>
  <c r="AV192" i="1" s="1"/>
  <c r="AQ193" i="1"/>
  <c r="AV193" i="1" s="1"/>
  <c r="AQ194" i="1"/>
  <c r="AV194" i="1" s="1"/>
  <c r="AQ195" i="1"/>
  <c r="AV195" i="1" s="1"/>
  <c r="AQ196" i="1"/>
  <c r="AV196" i="1" s="1"/>
  <c r="AQ197" i="1"/>
  <c r="AV197" i="1" s="1"/>
  <c r="AQ198" i="1"/>
  <c r="AV198" i="1" s="1"/>
  <c r="AQ199" i="1"/>
  <c r="AV199" i="1" s="1"/>
  <c r="AQ200" i="1"/>
  <c r="AV200" i="1" s="1"/>
  <c r="AQ201" i="1"/>
  <c r="AV201" i="1" s="1"/>
  <c r="AQ202" i="1"/>
  <c r="AV202" i="1" s="1"/>
  <c r="AQ203" i="1"/>
  <c r="AV203" i="1" s="1"/>
  <c r="AQ204" i="1"/>
  <c r="AV204" i="1" s="1"/>
  <c r="AQ205" i="1"/>
  <c r="AV205" i="1" s="1"/>
  <c r="AQ206" i="1"/>
  <c r="AV206" i="1" s="1"/>
  <c r="AQ207" i="1"/>
  <c r="AV207" i="1" s="1"/>
  <c r="AQ208" i="1"/>
  <c r="AV208" i="1" s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J2" i="4"/>
  <c r="K2" i="4"/>
  <c r="L2" i="4"/>
  <c r="M2" i="4"/>
  <c r="N2" i="4"/>
  <c r="O2" i="4"/>
  <c r="P2" i="4"/>
  <c r="Q2" i="4"/>
  <c r="R2" i="4"/>
  <c r="S2" i="4"/>
  <c r="T2" i="4"/>
  <c r="I2" i="4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E68F2-DEC8-437D-AE98-5DCE63FDBE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8A4A6D-1B41-4D36-ABF6-F347F8EE04FC}" name="WorksheetConnection__Viralimalai_Overal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_Viralimalai_Overall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Table1].[Consider].[All]}"/>
    <s v="{[Table1].[Date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<sst xmlns="http://schemas.openxmlformats.org/spreadsheetml/2006/main" count="20329" uniqueCount="3091">
  <si>
    <t>Sample ID</t>
  </si>
  <si>
    <t>Timestamp</t>
  </si>
  <si>
    <t>Location</t>
  </si>
  <si>
    <t>Address</t>
  </si>
  <si>
    <t>Audio Url</t>
  </si>
  <si>
    <t>Audio Duration (in secs)</t>
  </si>
  <si>
    <t>Offline Mode</t>
  </si>
  <si>
    <t>Surveyor Name</t>
  </si>
  <si>
    <t>Surveyor Phone Number</t>
  </si>
  <si>
    <t>Surveyor Vendor Name</t>
  </si>
  <si>
    <t>TALUKA/BLOCK</t>
  </si>
  <si>
    <t>LOCALITY</t>
  </si>
  <si>
    <t>பதிலளிப்பவர் பெயர்/Respondent Name</t>
  </si>
  <si>
    <t>பாலினம்/Gender</t>
  </si>
  <si>
    <t>பதிலளித்தவரின் மொபைல்  எண்/Mobile Number</t>
  </si>
  <si>
    <t>பதிலளித்தவரின் வயது/Age Group</t>
  </si>
  <si>
    <t>தொழில்/Occupation</t>
  </si>
  <si>
    <t>மாத வருமானம்/Monthly Income</t>
  </si>
  <si>
    <t>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</t>
  </si>
  <si>
    <t>2026 சட்டமன்றத் தேர்தலில் ஆட்சி மாற்றம் தேவை என நீங்கள் கருதுகிறீர்களா?/ Do you feel a change in government is needed in the 2026 assembly Elections?</t>
  </si>
  <si>
    <t xml:space="preserve">2021 சட்டமன்றத் தேர்தலில் நீங்கள் எந்தக் கட்சிக்கு வாக்களித்தீர்கள்?/ Which party did you vote in 2021 Assembly Elections?   </t>
  </si>
  <si>
    <t>தமிழகத்தின் அடுத்த முதல்வராக யாருக்கு நீங்கள் ஆதரவு அளிக்க விரும்புகிறீர்கள்?/ Who would you support as Tamil Nadu’s next Chief Minister?</t>
  </si>
  <si>
    <t xml:space="preserve">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</t>
  </si>
  <si>
    <t>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</t>
  </si>
  <si>
    <t>உங்கள் பதில் "ஆமாம்"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</t>
  </si>
  <si>
    <t>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</t>
  </si>
  <si>
    <t>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</t>
  </si>
  <si>
    <t>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</t>
  </si>
  <si>
    <t>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</t>
  </si>
  <si>
    <t>தற்போதைய தமிழகத்தில் மிக முக்கியமான பிரச்சனை எது என நீங்கள் கருதுகிறீர்கள்?/ What is the most critical issue facing Tamil Nadu today?</t>
  </si>
  <si>
    <t>சாதி வகை/Caste Category</t>
  </si>
  <si>
    <t>சாதி/Caste</t>
  </si>
  <si>
    <t>QC User Name</t>
  </si>
  <si>
    <t>QC Remark</t>
  </si>
  <si>
    <t>QC Comment</t>
  </si>
  <si>
    <t>QC Date</t>
  </si>
  <si>
    <t>App Version</t>
  </si>
  <si>
    <t>false</t>
  </si>
  <si>
    <t>-</t>
  </si>
  <si>
    <t>46-60</t>
  </si>
  <si>
    <t>50,000 - 1,00,000</t>
  </si>
  <si>
    <t>இந்திய தேசிய காங்கிரஸ்</t>
  </si>
  <si>
    <t>DEVENDRA KULA VELLALAR</t>
  </si>
  <si>
    <t>0.1.12 (60)</t>
  </si>
  <si>
    <t>wCoRngjNmpdXwr8jpUtS</t>
  </si>
  <si>
    <t>2025-07-30 11:50:28.774519</t>
  </si>
  <si>
    <t>(10.4599207, 78.7030535)</t>
  </si>
  <si>
    <t>55,,Annavasal,622101,Tamil Nadu,India.</t>
  </si>
  <si>
    <t>https://firebasestorage.googleapis.com/v0/b/mindbrink-survey-production.appspot.com/o/audioFiles%2FAtznECuQc6klLPsRR6u2%2FnV4IA56gMWWp4NfG0H1PGfyqfM92%2F2025-07-30%2011%3A50%3A15.491639.m4a?alt=media&amp;token=23fd1b60-6ea5-4086-a9e0-12b2896623eb</t>
  </si>
  <si>
    <t>G.muthukumar</t>
  </si>
  <si>
    <t>+918940041476</t>
  </si>
  <si>
    <t xml:space="preserve">Subramanian </t>
  </si>
  <si>
    <t>VIRALIMALAI</t>
  </si>
  <si>
    <t>ATHIPALLAM</t>
  </si>
  <si>
    <t>sinnathuri</t>
  </si>
  <si>
    <t>ஆண்/Male</t>
  </si>
  <si>
    <t>31-45</t>
  </si>
  <si>
    <t>கூலி தொழில்/ Daily Wage</t>
  </si>
  <si>
    <t>10,000 - 25,000</t>
  </si>
  <si>
    <t>திருப்திகரமானது / Satisfactory</t>
  </si>
  <si>
    <t>இல்லை/ No</t>
  </si>
  <si>
    <t>திமுக கூட்டணி / DMK Alliance</t>
  </si>
  <si>
    <t>மு.க. ஸ்டாலின் (திமுக) / M.K. Stalin (DMK)</t>
  </si>
  <si>
    <t>திமுக / DMK</t>
  </si>
  <si>
    <t>இல்லை / No</t>
  </si>
  <si>
    <t>திருப்திகரமல்ல / Unsatisfactory</t>
  </si>
  <si>
    <t>குறைவான ஈடுபாடு / Inadequate</t>
  </si>
  <si>
    <t xml:space="preserve">•	இல்லை: திமுக மற்றும் அதிமுக கூட்டணிகள் இரண்டும் உடையாது/ No: Both DMK &amp; AIADMK alliances will not break up </t>
  </si>
  <si>
    <t>தனித்துப் போட்டியிட வேண்டும் / Contest Independently</t>
  </si>
  <si>
    <t>மதுபானம் / போதைப்பொருள் பழக்கம்/ Alcohol/Drug abuse</t>
  </si>
  <si>
    <t>OBC</t>
  </si>
  <si>
    <t>URALI GOUNDER</t>
  </si>
  <si>
    <t>DK5RFIfUeSBZOmSRQwlG</t>
  </si>
  <si>
    <t>2025-07-30 13:47:12.018718</t>
  </si>
  <si>
    <t>(10.4596218, 78.7023729)</t>
  </si>
  <si>
    <t>FP52+XV3,,Annavasal,622101,Tamil Nadu,India.</t>
  </si>
  <si>
    <t>https://firebasestorage.googleapis.com/v0/b/mindbrink-survey-production.appspot.com/o/audioFiles%2FAtznECuQc6klLPsRR6u2%2Fe5risFoEPidDckOLperfsZqxzae2%2F2025-07-30%2013%3A47%3A06.589839.m4a?alt=media&amp;token=491fc27d-ed7b-4fbf-88ba-a7af8002c801</t>
  </si>
  <si>
    <t>Sinthanai selvi</t>
  </si>
  <si>
    <t>+918508766594</t>
  </si>
  <si>
    <t>ILLUPUR</t>
  </si>
  <si>
    <t>ANNAVASAL</t>
  </si>
  <si>
    <t>raja</t>
  </si>
  <si>
    <t>18-30</t>
  </si>
  <si>
    <t>மாணவர்/ Student</t>
  </si>
  <si>
    <t>ஆம் / Yes</t>
  </si>
  <si>
    <t>வேகம் குறைபாடுடன் செயல்படுகிறது / Needs more momentum</t>
  </si>
  <si>
    <t>பயனில்லை / Not effective</t>
  </si>
  <si>
    <t>•	ஆமாம்: அதிமுக கூட்டணி உடையும்/ Yes: AIADMK alliance will break up</t>
  </si>
  <si>
    <t>நாம் தமிழர் கட்சி / NTK</t>
  </si>
  <si>
    <t>BC</t>
  </si>
  <si>
    <t>MUKKULATHOR</t>
  </si>
  <si>
    <t>RdafTkFtqCYc1Xw504xM</t>
  </si>
  <si>
    <t>2025-07-30 14:00:49.781847</t>
  </si>
  <si>
    <t>(10.4595158, 78.7023314)</t>
  </si>
  <si>
    <t>FP53+P33,,Purakarai Natham Pannai,622005,Tamil Nadu,India.</t>
  </si>
  <si>
    <t>https://firebasestorage.googleapis.com/v0/b/mindbrink-survey-production.appspot.com/o/audioFiles%2FAtznECuQc6klLPsRR6u2%2Fe5risFoEPidDckOLperfsZqxzae2%2F2025-07-30%2014%3A00%3A45.291038.m4a?alt=media&amp;token=cecc8db3-cd5a-48ee-a3e6-d691de1219b0</t>
  </si>
  <si>
    <t>ஆம், TVK கூட்டணிக்கு வாக்களிப்பேன் / Yes, I will shift my vote to the TVK alliance</t>
  </si>
  <si>
    <t xml:space="preserve">முருகேசன் </t>
  </si>
  <si>
    <t>சொந்த தொழில் / சுயதொழில் செய்பவர்/ Self Employed/Business</t>
  </si>
  <si>
    <t>திருப்திகரமல்ல/ Unsatisfactory</t>
  </si>
  <si>
    <t>அதிமுக கூட்டணி / AIADMK Alliance</t>
  </si>
  <si>
    <t>எடப்பாடி பழனிசாமி (அதிமுக) / Edappadi K. Palaniswami (AIADMK)</t>
  </si>
  <si>
    <t>அதிமுக / AIADMK</t>
  </si>
  <si>
    <t>•	ஆமாம்: திமுக கூட்டணி உடையும் / Yes: DMK Alliance will break up</t>
  </si>
  <si>
    <t>விவசாய நெருக்கடி / Agricultural crisis</t>
  </si>
  <si>
    <t>jXAWjqyIxq87qPMieuPS</t>
  </si>
  <si>
    <t>2025-07-30 14:19:29.593894</t>
  </si>
  <si>
    <t>(10.4623883, 78.6815105)</t>
  </si>
  <si>
    <t>FM6J+JHW,,Pudukkottai,622103,Tamil Nadu,India.</t>
  </si>
  <si>
    <t>https://firebasestorage.googleapis.com/v0/b/mindbrink-survey-production.appspot.com/o/audioFiles%2FAtznECuQc6klLPsRR6u2%2F2ukCmICpvKWhqTT6dgmjG6nFGjc2%2F2025-07-30%2014%3A19%3A23.528277.m4a?alt=media&amp;token=2a8a1c48-d5a0-40e2-b2c9-f58e1c5cbbb7</t>
  </si>
  <si>
    <t>U.Amir nisha</t>
  </si>
  <si>
    <t>+919698565662</t>
  </si>
  <si>
    <t>MUKKANNAMALAIPATTI</t>
  </si>
  <si>
    <t>Rathinam</t>
  </si>
  <si>
    <t>10,000க்கும் குறைவானது/Less than 10,000</t>
  </si>
  <si>
    <t>தமிழக வெற்றி கழகம் / TVK</t>
  </si>
  <si>
    <t>•	ஆமாம்: திமுக மற்றும் அதிமுக கூட்டணிகள் இரண்டும் உடையும்/ Yes: Both DMK &amp; AIADMK alliances will break up</t>
  </si>
  <si>
    <t>வேலைவாய்ப்பு குறைபாடு / Unemployment</t>
  </si>
  <si>
    <t>SC</t>
  </si>
  <si>
    <t>PALLAR SC</t>
  </si>
  <si>
    <t>inwjrr2qGauklkuB5CLS</t>
  </si>
  <si>
    <t>2025-07-30 14:26:30.602916</t>
  </si>
  <si>
    <t>(10.4623704, 78.681544)</t>
  </si>
  <si>
    <t>https://firebasestorage.googleapis.com/v0/b/mindbrink-survey-production.appspot.com/o/audioFiles%2FAtznECuQc6klLPsRR6u2%2F2ukCmICpvKWhqTT6dgmjG6nFGjc2%2F2025-07-30%2014%3A26%3A24.415606.m4a?alt=media&amp;token=94a2343f-ce0d-4c6c-812f-f12d4d988ffa</t>
  </si>
  <si>
    <t>Albert Xavier</t>
  </si>
  <si>
    <t>விவசாயி/ Farmer</t>
  </si>
  <si>
    <t>விஜய் (தமிழக வெற்றி கழகம்) / Vijay (TVK)</t>
  </si>
  <si>
    <t>ஆமாம் / Yes</t>
  </si>
  <si>
    <t>போதுமான ஈடுபாடு / Adequate</t>
  </si>
  <si>
    <t>தே.மு.தி.க /  DMDK</t>
  </si>
  <si>
    <t>CHRISTIAN</t>
  </si>
  <si>
    <t>oYxHjk6VwK6zG0z9HzLl</t>
  </si>
  <si>
    <t>2025-07-30 14:35:10.789469</t>
  </si>
  <si>
    <t>(10.4623843, 78.6815277)</t>
  </si>
  <si>
    <t>https://firebasestorage.googleapis.com/v0/b/mindbrink-survey-production.appspot.com/o/audioFiles%2FAtznECuQc6klLPsRR6u2%2F2ukCmICpvKWhqTT6dgmjG6nFGjc2%2F2025-07-30%2014%3A35%3A02.869454.m4a?alt=media&amp;token=66fec1a3-fae7-4769-b641-1ce8faff9d0d</t>
  </si>
  <si>
    <t>Jaya</t>
  </si>
  <si>
    <t>பெண்/Female</t>
  </si>
  <si>
    <t>இல்லத்தரசி/ Housewife</t>
  </si>
  <si>
    <t>மேம்பாடு தேவை / Needs improvement</t>
  </si>
  <si>
    <t>பிறவை / Others</t>
  </si>
  <si>
    <t>wEykrB7PWmMFbpcLSh29</t>
  </si>
  <si>
    <t>2025-07-30 14:42:51.078465</t>
  </si>
  <si>
    <t>(10.462279, 78.6809876)</t>
  </si>
  <si>
    <t>https://firebasestorage.googleapis.com/v0/b/mindbrink-survey-production.appspot.com/o/audioFiles%2FAtznECuQc6klLPsRR6u2%2F2ukCmICpvKWhqTT6dgmjG6nFGjc2%2F2025-07-30%2014%3A42%3A42.625814.m4a?alt=media&amp;token=aa21e8ba-da98-4d18-8f39-886502c10bef</t>
  </si>
  <si>
    <t>Jesuthas</t>
  </si>
  <si>
    <t>u9XGRvPU08lptw83iYlu</t>
  </si>
  <si>
    <t>2025-07-30 14:51:49.473078</t>
  </si>
  <si>
    <t>(10.4623531, 78.6809325)</t>
  </si>
  <si>
    <t>https://firebasestorage.googleapis.com/v0/b/mindbrink-survey-production.appspot.com/o/audioFiles%2FAtznECuQc6klLPsRR6u2%2F2ukCmICpvKWhqTT6dgmjG6nFGjc2%2F2025-07-30%2014%3A51%3A43.908029.m4a?alt=media&amp;token=483045d4-e721-4bd9-870a-817b0e8046be</t>
  </si>
  <si>
    <t>Jayamary</t>
  </si>
  <si>
    <t>e6ac5EItzYfOFpBKRvtE</t>
  </si>
  <si>
    <t>2025-07-30 14:56:26.558863</t>
  </si>
  <si>
    <t>(10.4621783, 78.6809415)</t>
  </si>
  <si>
    <t>https://firebasestorage.googleapis.com/v0/b/mindbrink-survey-production.appspot.com/o/audioFiles%2FAtznECuQc6klLPsRR6u2%2F2ukCmICpvKWhqTT6dgmjG6nFGjc2%2F2025-07-30%2014%3A56%3A20.571686.m4a?alt=media&amp;token=09e17480-5dfc-4cff-9135-47f53823b27a</t>
  </si>
  <si>
    <t>Arokiya shalini</t>
  </si>
  <si>
    <t>E0uszhEvnSbx6OhSMH4r</t>
  </si>
  <si>
    <t>2025-07-30 15:02:09.334115</t>
  </si>
  <si>
    <t>(10.462594, 78.6806822)</t>
  </si>
  <si>
    <t>FM7J+89V,,Madakoil,622103,Tamil Nadu,India.</t>
  </si>
  <si>
    <t>https://firebasestorage.googleapis.com/v0/b/mindbrink-survey-production.appspot.com/o/audioFiles%2FAtznECuQc6klLPsRR6u2%2F2ukCmICpvKWhqTT6dgmjG6nFGjc2%2F2025-07-30%2015%3A02%3A02.380467.m4a?alt=media&amp;token=81f317a8-fb8d-43d3-859d-4d0a1d121306</t>
  </si>
  <si>
    <t>sivanthai</t>
  </si>
  <si>
    <t>BhxdqOskEmCZ304Pnoub</t>
  </si>
  <si>
    <t>2025-07-30 15:10:51.958258</t>
  </si>
  <si>
    <t>(10.4629467, 78.6810732)</t>
  </si>
  <si>
    <t>https://firebasestorage.googleapis.com/v0/b/mindbrink-survey-production.appspot.com/o/audioFiles%2FAtznECuQc6klLPsRR6u2%2F2ukCmICpvKWhqTT6dgmjG6nFGjc2%2F2025-07-30%2015%3A10%3A39.624126.m4a?alt=media&amp;token=d885f812-189d-4fd3-8103-6594736f083c</t>
  </si>
  <si>
    <t>jansi rani</t>
  </si>
  <si>
    <t>நினைவில் இல்லை / Don’t Remember</t>
  </si>
  <si>
    <t>LtwsC8GYqQizC0FxeuxW</t>
  </si>
  <si>
    <t>2025-07-30 15:14:56.602348</t>
  </si>
  <si>
    <t>(10.4628599, 78.6808137)</t>
  </si>
  <si>
    <t>https://firebasestorage.googleapis.com/v0/b/mindbrink-survey-production.appspot.com/o/audioFiles%2FAtznECuQc6klLPsRR6u2%2F2ukCmICpvKWhqTT6dgmjG6nFGjc2%2F2025-07-30%2015%3A14%3A48.563168.m4a?alt=media&amp;token=e6b48caf-67ad-4c1d-aadf-d84204f505a0</t>
  </si>
  <si>
    <t>Arulselvi</t>
  </si>
  <si>
    <t>FLsiRm9ghGywSALQLkrG</t>
  </si>
  <si>
    <t>2025-07-30 15:22:50.193952</t>
  </si>
  <si>
    <t>(10.4623872, 78.6812088)</t>
  </si>
  <si>
    <t>https://firebasestorage.googleapis.com/v0/b/mindbrink-survey-production.appspot.com/o/audioFiles%2FAtznECuQc6klLPsRR6u2%2F2ukCmICpvKWhqTT6dgmjG6nFGjc2%2F2025-07-30%2015%3A22%3A43.573884.m4a?alt=media&amp;token=4cd0e220-95da-44da-aaa9-c777ef7841dd</t>
  </si>
  <si>
    <t>இல்லை, நான் அந்த கூட்டணிக்கு வாக்களிக்க மாட்டேன். / No, I will not vote for the alliance</t>
  </si>
  <si>
    <t>Thangaraj</t>
  </si>
  <si>
    <t xml:space="preserve">பிரேமலதா விஜயகாந்த் (தே.மு.தி.க) / Premalatha Vijayakanth (DMDK) </t>
  </si>
  <si>
    <t>தே.மு.தி.க / DMDK</t>
  </si>
  <si>
    <t>sDDIr8V1yHzoWUgSK00R</t>
  </si>
  <si>
    <t>2025-07-30 15:30:53.448076</t>
  </si>
  <si>
    <t>(10.4643837, 78.6819469)</t>
  </si>
  <si>
    <t>FM7J+M94,,முக்கண்ணாமலைப்பட்டி,622103,Tamil Nadu,India.</t>
  </si>
  <si>
    <t>https://firebasestorage.googleapis.com/v0/b/mindbrink-survey-production.appspot.com/o/audioFiles%2FAtznECuQc6klLPsRR6u2%2F2ukCmICpvKWhqTT6dgmjG6nFGjc2%2F2025-07-30%2015%3A30%3A45.514206.m4a?alt=media&amp;token=1340b071-b4ac-4d58-b685-73243bf19ea6</t>
  </si>
  <si>
    <t>Nanasekaran</t>
  </si>
  <si>
    <t>வாக்களிக்கவில்லை / Did not Vote</t>
  </si>
  <si>
    <t>tI405pi9lJy0LbXX5C4s</t>
  </si>
  <si>
    <t>2025-07-30 15:35:55.650104</t>
  </si>
  <si>
    <t>(10.455089, 78.6993429)</t>
  </si>
  <si>
    <t>26,,Annavasal,622101,Tamil Nadu,India.</t>
  </si>
  <si>
    <t>https://firebasestorage.googleapis.com/v0/b/mindbrink-survey-production.appspot.com/o/audioFiles%2FAtznECuQc6klLPsRR6u2%2Fe5risFoEPidDckOLperfsZqxzae2%2F2025-07-30%2015%3A35%3A50.859266.m4a?alt=media&amp;token=a71b268a-0e42-49f9-b38a-0f72e53777fa</t>
  </si>
  <si>
    <t xml:space="preserve">நிர்மலாதேவி </t>
  </si>
  <si>
    <t>89wBhigeRma6tshYGBI8</t>
  </si>
  <si>
    <t>2025-07-30 15:42:18.371496</t>
  </si>
  <si>
    <t>(10.4642517, 78.6820535)</t>
  </si>
  <si>
    <t>https://firebasestorage.googleapis.com/v0/b/mindbrink-survey-production.appspot.com/o/audioFiles%2FAtznECuQc6klLPsRR6u2%2F2ukCmICpvKWhqTT6dgmjG6nFGjc2%2F2025-07-30%2015%3A42%3A12.663843.m4a?alt=media&amp;token=fbe1a920-1b84-4ac6-8e80-dce2048b7937</t>
  </si>
  <si>
    <t>Bakkiyalakshmi</t>
  </si>
  <si>
    <t>சீமான் (நாம் தமிழர் கட்சி) / Seeman (NTK)</t>
  </si>
  <si>
    <t>FiF32ZEsHpkN2GQCSHlq</t>
  </si>
  <si>
    <t>2025-07-30 15:48:53.305038</t>
  </si>
  <si>
    <t>(10.4640632, 78.681902)</t>
  </si>
  <si>
    <t>https://firebasestorage.googleapis.com/v0/b/mindbrink-survey-production.appspot.com/o/audioFiles%2FAtznECuQc6klLPsRR6u2%2F2ukCmICpvKWhqTT6dgmjG6nFGjc2%2F2025-07-30%2015%3A48%3A46.692608.m4a?alt=media&amp;token=be273a24-4ac2-4792-a6cd-a63c7b2cb4f5</t>
  </si>
  <si>
    <t>vasantha</t>
  </si>
  <si>
    <t>uMFvL3F1vzkHs7mDszLK</t>
  </si>
  <si>
    <t>2025-07-30 15:53:41.023690</t>
  </si>
  <si>
    <t>(10.4635473, 78.6822758)</t>
  </si>
  <si>
    <t>Pudukkottai,,Pudukkottai,622103,Tamil Nadu,India.</t>
  </si>
  <si>
    <t>https://firebasestorage.googleapis.com/v0/b/mindbrink-survey-production.appspot.com/o/audioFiles%2FAtznECuQc6klLPsRR6u2%2F2ukCmICpvKWhqTT6dgmjG6nFGjc2%2F2025-07-30%2015%3A53%3A33.562064.m4a?alt=media&amp;token=e7d2fc8e-0380-4f09-a4f3-412dc63eeb6d</t>
  </si>
  <si>
    <t>palaniyayi</t>
  </si>
  <si>
    <t>UlwFEnQZu5J6qofFDWlC</t>
  </si>
  <si>
    <t>2025-07-30 16:00:42.438016</t>
  </si>
  <si>
    <t>(10.4633553, 78.6822232)</t>
  </si>
  <si>
    <t>https://firebasestorage.googleapis.com/v0/b/mindbrink-survey-production.appspot.com/o/audioFiles%2FAtznECuQc6klLPsRR6u2%2F2ukCmICpvKWhqTT6dgmjG6nFGjc2%2F2025-07-30%2016%3A00%3A33.724922.m4a?alt=media&amp;token=b7f0dac1-fac1-45f0-bc95-25d9f5b3583d</t>
  </si>
  <si>
    <t>Devadharshini</t>
  </si>
  <si>
    <t>ACSZtICbGEURVf2JYmE9</t>
  </si>
  <si>
    <t>2025-07-30 16:03:36.798733</t>
  </si>
  <si>
    <t>(10.4633047, 78.6823868)</t>
  </si>
  <si>
    <t>https://firebasestorage.googleapis.com/v0/b/mindbrink-survey-production.appspot.com/o/audioFiles%2FAtznECuQc6klLPsRR6u2%2F2ukCmICpvKWhqTT6dgmjG6nFGjc2%2F2025-07-30%2016%3A03%3A32.261214.m4a?alt=media&amp;token=332ddb4d-fbaa-4034-a5ab-c5cad37c8713</t>
  </si>
  <si>
    <t>saravanan</t>
  </si>
  <si>
    <t>பணியாளர்/ Employee</t>
  </si>
  <si>
    <t>ByY9PQhlvxnMPtiaZUc3</t>
  </si>
  <si>
    <t>2025-07-30 16:07:43.206764</t>
  </si>
  <si>
    <t>(10.4635513, 78.6818782)</t>
  </si>
  <si>
    <t>https://firebasestorage.googleapis.com/v0/b/mindbrink-survey-production.appspot.com/o/audioFiles%2FAtznECuQc6klLPsRR6u2%2F2ukCmICpvKWhqTT6dgmjG6nFGjc2%2F2025-07-30%2016%3A07%3A34.233967.m4a?alt=media&amp;token=ad66d765-7f8a-44d5-9ed9-38241ec7fc0f</t>
  </si>
  <si>
    <t>kanakavalli</t>
  </si>
  <si>
    <t>RWfOXoqqJc735TsyBpQJ</t>
  </si>
  <si>
    <t>2025-07-30 16:10:10.523756</t>
  </si>
  <si>
    <t>(10.463292, 78.6818869)</t>
  </si>
  <si>
    <t>https://firebasestorage.googleapis.com/v0/b/mindbrink-survey-production.appspot.com/o/audioFiles%2FAtznECuQc6klLPsRR6u2%2F2ukCmICpvKWhqTT6dgmjG6nFGjc2%2F2025-07-30%2016%3A10%3A07.338035.m4a?alt=media&amp;token=85b56614-4f8a-4049-8298-c601091ae7df</t>
  </si>
  <si>
    <t>mohanraj</t>
  </si>
  <si>
    <t>gAMy9Ua0S6TtiWgyxkLp</t>
  </si>
  <si>
    <t>2025-07-30 16:13:57.322973</t>
  </si>
  <si>
    <t>(10.4631425, 78.6820704)</t>
  </si>
  <si>
    <t>https://firebasestorage.googleapis.com/v0/b/mindbrink-survey-production.appspot.com/o/audioFiles%2FAtznECuQc6klLPsRR6u2%2F2ukCmICpvKWhqTT6dgmjG6nFGjc2%2F2025-07-30%2016%3A13%3A53.390893.m4a?alt=media&amp;token=9d693a8c-7157-4c2b-8190-a784d4983c8a</t>
  </si>
  <si>
    <t>sinnathambi</t>
  </si>
  <si>
    <t>RXTBQmHWU1J0KjGnRfI3</t>
  </si>
  <si>
    <t>2025-07-30 16:17:38.864194</t>
  </si>
  <si>
    <t>(10.463055, 78.68222)</t>
  </si>
  <si>
    <t>https://firebasestorage.googleapis.com/v0/b/mindbrink-survey-production.appspot.com/o/audioFiles%2FAtznECuQc6klLPsRR6u2%2F2ukCmICpvKWhqTT6dgmjG6nFGjc2%2F2025-07-30%2016%3A17%3A33.611802.m4a?alt=media&amp;token=f23180f2-f009-4666-8167-23490ca4e8fd</t>
  </si>
  <si>
    <t>sasikala</t>
  </si>
  <si>
    <t>1JYJFFvosOIXkJwYBrmF</t>
  </si>
  <si>
    <t>2025-07-30 16:35:43.631833</t>
  </si>
  <si>
    <t>(10.4638752, 78.6818717)</t>
  </si>
  <si>
    <t>https://firebasestorage.googleapis.com/v0/b/mindbrink-survey-production.appspot.com/o/audioFiles%2FAtznECuQc6klLPsRR6u2%2FfYiv0HvGk4VbFlXYwsKbSZ6fwXI2%2F2025-07-30%2016%3A35%3A37.602188.m4a?alt=media&amp;token=3d6f8fc9-ac03-4680-a82e-e4283c836425</t>
  </si>
  <si>
    <t>A.Banu</t>
  </si>
  <si>
    <t>+919443892814</t>
  </si>
  <si>
    <t>lakshmi</t>
  </si>
  <si>
    <t>JWoCTT5VAIyrDLjwlJrc</t>
  </si>
  <si>
    <t>2025-07-30 16:39:47.639907</t>
  </si>
  <si>
    <t>(10.4645783, 78.6818767)</t>
  </si>
  <si>
    <t>https://firebasestorage.googleapis.com/v0/b/mindbrink-survey-production.appspot.com/o/audioFiles%2FAtznECuQc6klLPsRR6u2%2FfYiv0HvGk4VbFlXYwsKbSZ6fwXI2%2F2025-07-30%2016%3A39%3A37.194104.m4a?alt=media&amp;token=ca5d1b95-cb02-486f-9662-6bf23c8cb372</t>
  </si>
  <si>
    <t>pothumponnu</t>
  </si>
  <si>
    <t>wwRfA4GlJy6fZ2ZbKuak</t>
  </si>
  <si>
    <t>2025-07-30 16:51:07.475808</t>
  </si>
  <si>
    <t>(10.46107, 78.68201)</t>
  </si>
  <si>
    <t>1/38a,,Vilampatti,622103,Tamil Nadu,India.</t>
  </si>
  <si>
    <t>https://firebasestorage.googleapis.com/v0/b/mindbrink-survey-production.appspot.com/o/audioFiles%2FAtznECuQc6klLPsRR6u2%2FfYiv0HvGk4VbFlXYwsKbSZ6fwXI2%2F2025-07-30%2016%3A50%3A58.899548.m4a?alt=media&amp;token=42809576-aa51-468e-ab03-13a46c6f90d1</t>
  </si>
  <si>
    <t>vignesh</t>
  </si>
  <si>
    <t>riajf0AIeAVTomWMcgRN</t>
  </si>
  <si>
    <t>2025-07-30 16:54:23.510881</t>
  </si>
  <si>
    <t>(10.4608433, 78.6818367)</t>
  </si>
  <si>
    <t>https://firebasestorage.googleapis.com/v0/b/mindbrink-survey-production.appspot.com/o/audioFiles%2FAtznECuQc6klLPsRR6u2%2FfYiv0HvGk4VbFlXYwsKbSZ6fwXI2%2F2025-07-30%2016%3A54%3A19.203754.m4a?alt=media&amp;token=77615caa-ee75-4d57-a6aa-9bdbe39ee754</t>
  </si>
  <si>
    <t>Hari</t>
  </si>
  <si>
    <t>Asari</t>
  </si>
  <si>
    <t>GTH1oiCeaKMcyJ24Fiel</t>
  </si>
  <si>
    <t>2025-07-30 16:59:33.384449</t>
  </si>
  <si>
    <t>(10.4606668, 78.6825397)</t>
  </si>
  <si>
    <t>https://firebasestorage.googleapis.com/v0/b/mindbrink-survey-production.appspot.com/o/audioFiles%2FAtznECuQc6klLPsRR6u2%2FfYiv0HvGk4VbFlXYwsKbSZ6fwXI2%2F2025-07-30%2016%3A59%3A27.503120.m4a?alt=media&amp;token=d72a1ab4-be3f-4d48-88b5-39d0044410ac</t>
  </si>
  <si>
    <t>Selvaraj</t>
  </si>
  <si>
    <t>MUTTARAIYAR</t>
  </si>
  <si>
    <t>bwDpgEMJhfbXTaxIlBU9</t>
  </si>
  <si>
    <t>2025-07-30 17:02:17.738151</t>
  </si>
  <si>
    <t>(10.4557827, 78.7050715)</t>
  </si>
  <si>
    <t>FP44+82G,,Annavasal,622101,Tamil Nadu,India.</t>
  </si>
  <si>
    <t>https://firebasestorage.googleapis.com/v0/b/mindbrink-survey-production.appspot.com/o/audioFiles%2FAtznECuQc6klLPsRR6u2%2Fe5risFoEPidDckOLperfsZqxzae2%2F2025-07-30%2017%3A02%3A04.621290.m4a?alt=media&amp;token=02a86073-4ea1-48d0-bd37-cb23f7041635</t>
  </si>
  <si>
    <t>பரக்கத்துல்லா</t>
  </si>
  <si>
    <t>அதிமுக + பா.ஜ.க/ AIADMK + BJP</t>
  </si>
  <si>
    <t>Muslim</t>
  </si>
  <si>
    <t>MUSLIM</t>
  </si>
  <si>
    <t>sj17UxqqR4TtjjrHnjXm</t>
  </si>
  <si>
    <t>2025-07-30 17:03:59.213672</t>
  </si>
  <si>
    <t>(10.4606733, 78.6824318)</t>
  </si>
  <si>
    <t>https://firebasestorage.googleapis.com/v0/b/mindbrink-survey-production.appspot.com/o/audioFiles%2FAtznECuQc6klLPsRR6u2%2FfYiv0HvGk4VbFlXYwsKbSZ6fwXI2%2F2025-07-30%2017%3A03%3A55.136747.m4a?alt=media&amp;token=56dfe266-2871-4e7a-a766-6b028a4f37db</t>
  </si>
  <si>
    <t xml:space="preserve">Rajammal </t>
  </si>
  <si>
    <t>YmSLvabtnvkn80ChOqhv</t>
  </si>
  <si>
    <t>2025-07-30 17:06:29.729722</t>
  </si>
  <si>
    <t>(10.4607683, 78.682838)</t>
  </si>
  <si>
    <t>https://firebasestorage.googleapis.com/v0/b/mindbrink-survey-production.appspot.com/o/audioFiles%2FAtznECuQc6klLPsRR6u2%2FfYiv0HvGk4VbFlXYwsKbSZ6fwXI2%2F2025-07-30%2017%3A06%3A25.213194.m4a?alt=media&amp;token=6c08397a-23e0-4f3e-b43a-68054910a6da</t>
  </si>
  <si>
    <t>உறுதி இல்லை / வேட்பாளரைப் பொறுத்தது/ Not sure / Depends on candidate</t>
  </si>
  <si>
    <t>Ranjitham</t>
  </si>
  <si>
    <t>625uvQ5YrPEXFtdObpiG</t>
  </si>
  <si>
    <t>2025-07-30 17:12:17.060594</t>
  </si>
  <si>
    <t>(10.460765, 78.6825617)</t>
  </si>
  <si>
    <t>https://firebasestorage.googleapis.com/v0/b/mindbrink-survey-production.appspot.com/o/audioFiles%2FAtznECuQc6klLPsRR6u2%2FfYiv0HvGk4VbFlXYwsKbSZ6fwXI2%2F2025-07-30%2017%3A12%3A12.709054.m4a?alt=media&amp;token=3e45a9ac-0c51-4d21-aa47-470041b765c8</t>
  </si>
  <si>
    <t>Dhanalakshmi</t>
  </si>
  <si>
    <t>பிற கட்சிகள் / Others</t>
  </si>
  <si>
    <t>C8Dsl3RrwQroONYVXlcO</t>
  </si>
  <si>
    <t>2025-07-30 17:12:32.644866</t>
  </si>
  <si>
    <t>(10.4557629, 78.7050725)</t>
  </si>
  <si>
    <t>https://firebasestorage.googleapis.com/v0/b/mindbrink-survey-production.appspot.com/o/audioFiles%2FAtznECuQc6klLPsRR6u2%2Fe5risFoEPidDckOLperfsZqxzae2%2F2025-07-30%2017%3A12%3A25.676265.m4a?alt=media&amp;token=89623527-62b0-4dcc-a31b-acd847b47c66</t>
  </si>
  <si>
    <t xml:space="preserve">மல்லிகா </t>
  </si>
  <si>
    <t>உறுதியாக தெரியவில்லை / Not Sure</t>
  </si>
  <si>
    <t xml:space="preserve">யதாவ் </t>
  </si>
  <si>
    <t>i0JVuR5EldWs89UpOc1C</t>
  </si>
  <si>
    <t>2025-07-30 17:16:06.610471</t>
  </si>
  <si>
    <t>(10.4607367, 78.6824984)</t>
  </si>
  <si>
    <t>https://firebasestorage.googleapis.com/v0/b/mindbrink-survey-production.appspot.com/o/audioFiles%2FAtznECuQc6klLPsRR6u2%2FfYiv0HvGk4VbFlXYwsKbSZ6fwXI2%2F2025-07-30%2017%3A16%3A02.409887.m4a?alt=media&amp;token=90d157b8-417d-4ffc-be8b-1e2d62948016</t>
  </si>
  <si>
    <t>Rajendran</t>
  </si>
  <si>
    <t>KtEhx3V2oBCvljCFjMi1</t>
  </si>
  <si>
    <t>2025-07-30 17:22:05.879534</t>
  </si>
  <si>
    <t>(10.46023, 78.6827133)</t>
  </si>
  <si>
    <t>https://firebasestorage.googleapis.com/v0/b/mindbrink-survey-production.appspot.com/o/audioFiles%2FAtznECuQc6klLPsRR6u2%2FfYiv0HvGk4VbFlXYwsKbSZ6fwXI2%2F2025-07-30%2017%3A21%3A42.845498.m4a?alt=media&amp;token=b67b2d09-4590-4ffc-b359-5f47d889ed7f</t>
  </si>
  <si>
    <t>Samikannu</t>
  </si>
  <si>
    <t>vh99WpdxXo0MEbZgPea6</t>
  </si>
  <si>
    <t>2025-07-30 17:22:34.279718</t>
  </si>
  <si>
    <t>(10.4597091, 78.7022323)</t>
  </si>
  <si>
    <t>https://firebasestorage.googleapis.com/v0/b/mindbrink-survey-production.appspot.com/o/audioFiles%2FAtznECuQc6klLPsRR6u2%2Fe5risFoEPidDckOLperfsZqxzae2%2F2025-07-30%2017%3A22%3A29.611106.m4a?alt=media&amp;token=9f9ad2f6-ed79-4fee-bb62-2577a089bf8f</t>
  </si>
  <si>
    <t xml:space="preserve">மோகன்குமார் </t>
  </si>
  <si>
    <t>General</t>
  </si>
  <si>
    <t xml:space="preserve">நாயக்கர் </t>
  </si>
  <si>
    <t>PcNcoeTGxeyBK3kpHNj3</t>
  </si>
  <si>
    <t>2025-07-30 17:27:19.309317</t>
  </si>
  <si>
    <t>(10.460075, 78.68262)</t>
  </si>
  <si>
    <t>https://firebasestorage.googleapis.com/v0/b/mindbrink-survey-production.appspot.com/o/audioFiles%2FAtznECuQc6klLPsRR6u2%2FfYiv0HvGk4VbFlXYwsKbSZ6fwXI2%2F2025-07-30%2017%3A27%3A14.468311.m4a?alt=media&amp;token=8a62abbd-8d55-4b2b-bec3-e97ea1e09822</t>
  </si>
  <si>
    <t>VEERAPATTI</t>
  </si>
  <si>
    <t>krishnakumar</t>
  </si>
  <si>
    <t>2x9cYYm7ImDdwtkPv7gQ</t>
  </si>
  <si>
    <t>2025-07-30 17:30:46.192038</t>
  </si>
  <si>
    <t>(10.460245, 78.6824333)</t>
  </si>
  <si>
    <t>https://firebasestorage.googleapis.com/v0/b/mindbrink-survey-production.appspot.com/o/audioFiles%2FAtznECuQc6klLPsRR6u2%2FfYiv0HvGk4VbFlXYwsKbSZ6fwXI2%2F2025-07-30%2017%3A30%3A41.333434.m4a?alt=media&amp;token=351f2542-0a3b-4fbe-bf5a-357c9ba7f38f</t>
  </si>
  <si>
    <t>sivagami</t>
  </si>
  <si>
    <t>kTVsPMA8T7faxSj38lEY</t>
  </si>
  <si>
    <t>2025-07-30 17:34:59.329295</t>
  </si>
  <si>
    <t>(10.4598067, 78.6825817)</t>
  </si>
  <si>
    <t>https://firebasestorage.googleapis.com/v0/b/mindbrink-survey-production.appspot.com/o/audioFiles%2FAtznECuQc6klLPsRR6u2%2FfYiv0HvGk4VbFlXYwsKbSZ6fwXI2%2F2025-07-30%2017%3A34%3A53.880757.m4a?alt=media&amp;token=d8a52737-f4fc-42e4-91b9-7b5b541457a6</t>
  </si>
  <si>
    <t>Prathiba</t>
  </si>
  <si>
    <t>உட்கட்டமைப்பு மேம்பாடு / Infrastructure development</t>
  </si>
  <si>
    <t>6zjcBt5iUEZaCB6mu2Ig</t>
  </si>
  <si>
    <t>2025-07-30 17:40:57.453093</t>
  </si>
  <si>
    <t>(10.456378, 78.7003456)</t>
  </si>
  <si>
    <t>42/43,,Annavasal,622101,Tamil Nadu,India.</t>
  </si>
  <si>
    <t>https://firebasestorage.googleapis.com/v0/b/mindbrink-survey-production.appspot.com/o/audioFiles%2FAtznECuQc6klLPsRR6u2%2Fe5risFoEPidDckOLperfsZqxzae2%2F2025-07-30%2017%3A40%3A51.803052.m4a?alt=media&amp;token=aa8b4929-57c7-4954-924b-4701a39da350</t>
  </si>
  <si>
    <t>R46ctjO5cVyXhDWpsccI</t>
  </si>
  <si>
    <t>2025-07-30 17:50:56.350415</t>
  </si>
  <si>
    <t>(10.4580902, 78.6994924)</t>
  </si>
  <si>
    <t>22/A,,Annavasal,622101,Tamil Nadu,India.</t>
  </si>
  <si>
    <t>https://firebasestorage.googleapis.com/v0/b/mindbrink-survey-production.appspot.com/o/audioFiles%2FAtznECuQc6klLPsRR6u2%2Fe5risFoEPidDckOLperfsZqxzae2%2F2025-07-30%2017%3A50%3A50.759521.m4a?alt=media&amp;token=03f03cc0-1f39-492f-8dde-e629ae9bef21</t>
  </si>
  <si>
    <t>இளஞ்சியம்</t>
  </si>
  <si>
    <t>TCWp5Rp0ntwIwFL3ZcxZ</t>
  </si>
  <si>
    <t>2025-07-30 18:18:35.517883</t>
  </si>
  <si>
    <t>(10.4567399, 78.6767951)</t>
  </si>
  <si>
    <t>FM4G+JVJ,,Mukknamalpatti,622103,Tamil Nadu,India.</t>
  </si>
  <si>
    <t>https://firebasestorage.googleapis.com/v0/b/mindbrink-survey-production.appspot.com/o/audioFiles%2FAtznECuQc6klLPsRR6u2%2FfYiv0HvGk4VbFlXYwsKbSZ6fwXI2%2F2025-07-30%2018%3A18%3A29.612461.m4a?alt=media&amp;token=bb5a98ef-fe0b-462b-9908-fe9f8bbf5709</t>
  </si>
  <si>
    <t>Bugari</t>
  </si>
  <si>
    <t>oFlcpEKZJTCq20kYeXAt</t>
  </si>
  <si>
    <t>2025-07-30 18:22:33.937283</t>
  </si>
  <si>
    <t>(10.4555801, 78.7051901)</t>
  </si>
  <si>
    <t>FP44+836,,Annavasal,622101,Tamil Nadu,India.</t>
  </si>
  <si>
    <t>https://firebasestorage.googleapis.com/v0/b/mindbrink-survey-production.appspot.com/o/audioFiles%2FAtznECuQc6klLPsRR6u2%2Fe5risFoEPidDckOLperfsZqxzae2%2F2025-07-30%2018%3A22%3A20.767213.m4a?alt=media&amp;token=80b75b8f-a091-40d6-af25-5872fe7f59a5</t>
  </si>
  <si>
    <t xml:space="preserve">பழனியம்மாள் </t>
  </si>
  <si>
    <t>60+</t>
  </si>
  <si>
    <t>BaBgSpdHExXyHT8ts1KV</t>
  </si>
  <si>
    <t>2025-07-30 18:27:47.906472</t>
  </si>
  <si>
    <t>(10.4566937, 78.6764513)</t>
  </si>
  <si>
    <t>FM4G+MGJ,,Mukknamalpatti,622103,Tamil Nadu,India.</t>
  </si>
  <si>
    <t>https://firebasestorage.googleapis.com/v0/b/mindbrink-survey-production.appspot.com/o/audioFiles%2FAtznECuQc6klLPsRR6u2%2FfYiv0HvGk4VbFlXYwsKbSZ6fwXI2%2F2025-07-30%2018%3A27%3A42.123347.m4a?alt=media&amp;token=f8dae3ef-36f3-4753-babc-dccd78901929</t>
  </si>
  <si>
    <t>umsalima</t>
  </si>
  <si>
    <t>EDtyMJ27WdXsevCdjc9q</t>
  </si>
  <si>
    <t>2025-07-30 18:31:22.493369</t>
  </si>
  <si>
    <t>(10.456693, 78.6764446)</t>
  </si>
  <si>
    <t>https://firebasestorage.googleapis.com/v0/b/mindbrink-survey-production.appspot.com/o/audioFiles%2FAtznECuQc6klLPsRR6u2%2FfYiv0HvGk4VbFlXYwsKbSZ6fwXI2%2F2025-07-30%2018%3A31%3A14.823960.m4a?alt=media&amp;token=51373197-6438-4eca-bbea-36e27d8cd94f</t>
  </si>
  <si>
    <t>fyrose</t>
  </si>
  <si>
    <t>74QTlPEi8pFWvnyEhKuj</t>
  </si>
  <si>
    <t>2025-07-30 18:37:58.053124</t>
  </si>
  <si>
    <t>(10.4566917, 78.6764481)</t>
  </si>
  <si>
    <t>https://firebasestorage.googleapis.com/v0/b/mindbrink-survey-production.appspot.com/o/audioFiles%2FAtznECuQc6klLPsRR6u2%2FfYiv0HvGk4VbFlXYwsKbSZ6fwXI2%2F2025-07-30%2018%3A37%3A27.096214.m4a?alt=media&amp;token=7f40148c-d3aa-4b4e-ad89-83cdd2f64837</t>
  </si>
  <si>
    <t>Jahir usan</t>
  </si>
  <si>
    <t>v6JccaM3Nbt1N5tpe9eV</t>
  </si>
  <si>
    <t>2025-07-30 18:43:13.845797</t>
  </si>
  <si>
    <t>(10.4566916, 78.6764346)</t>
  </si>
  <si>
    <t>https://firebasestorage.googleapis.com/v0/b/mindbrink-survey-production.appspot.com/o/audioFiles%2FAtznECuQc6klLPsRR6u2%2FfYiv0HvGk4VbFlXYwsKbSZ6fwXI2%2F2025-07-30%2018%3A43%3A07.077254.m4a?alt=media&amp;token=5a010714-24b3-4c1f-aaff-75fa375b6d4a</t>
  </si>
  <si>
    <t>Balaji</t>
  </si>
  <si>
    <t>சட்டம் மற்றும் ஒழுங்கு/ Law and order</t>
  </si>
  <si>
    <t>n53g7hB2xnRNClZCUGDr</t>
  </si>
  <si>
    <t>2025-07-30 18:48:27.714148</t>
  </si>
  <si>
    <t>(10.4565883, 78.6762283)</t>
  </si>
  <si>
    <t>https://firebasestorage.googleapis.com/v0/b/mindbrink-survey-production.appspot.com/o/audioFiles%2FAtznECuQc6klLPsRR6u2%2FfYiv0HvGk4VbFlXYwsKbSZ6fwXI2%2F2025-07-30%2018%3A48%3A21.731656.m4a?alt=media&amp;token=5717e47e-6dc9-492f-955f-12de4d98ec49</t>
  </si>
  <si>
    <t>Mubarak</t>
  </si>
  <si>
    <t>DGmwD5mSpLhsz75LXk7o</t>
  </si>
  <si>
    <t>2025-07-30 18:52:28.690623</t>
  </si>
  <si>
    <t>(10.4572549, 78.6743761)</t>
  </si>
  <si>
    <t>FM4F+PQC,,Mukknamalpatti,622103,Tamil Nadu,India.</t>
  </si>
  <si>
    <t>https://firebasestorage.googleapis.com/v0/b/mindbrink-survey-production.appspot.com/o/audioFiles%2FAtznECuQc6klLPsRR6u2%2FfYiv0HvGk4VbFlXYwsKbSZ6fwXI2%2F2025-07-30%2018%3A52%3A24.196625.m4a?alt=media&amp;token=0d2fee61-60f3-43d8-88f0-2e5adcaf95e3</t>
  </si>
  <si>
    <t>Sarmila</t>
  </si>
  <si>
    <t>jlKfKsDDz5wVTawCjz0K</t>
  </si>
  <si>
    <t>2025-07-30 19:00:01.187198</t>
  </si>
  <si>
    <t>(10.45667, 78.6810667)</t>
  </si>
  <si>
    <t>FM4J+G76,,Mukknamalpatti,622103,Tamil Nadu,India.</t>
  </si>
  <si>
    <t>https://firebasestorage.googleapis.com/v0/b/mindbrink-survey-production.appspot.com/o/audioFiles%2FAtznECuQc6klLPsRR6u2%2FfYiv0HvGk4VbFlXYwsKbSZ6fwXI2%2F2025-07-30%2018%3A59%3A54.870199.m4a?alt=media&amp;token=38647072-7a82-48f1-b77c-ca5e040a8ff4</t>
  </si>
  <si>
    <t>Baruk</t>
  </si>
  <si>
    <t>ஊழல்/ Corruption</t>
  </si>
  <si>
    <t>oPFm7HPY2uJvkjG37Awx</t>
  </si>
  <si>
    <t>2025-07-30 19:17:07.149590</t>
  </si>
  <si>
    <t>(10.4528494, 78.6991889)</t>
  </si>
  <si>
    <t>6/C,,Annavasal,622101,Tamil Nadu,India.</t>
  </si>
  <si>
    <t>https://firebasestorage.googleapis.com/v0/b/mindbrink-survey-production.appspot.com/o/audioFiles%2FAtznECuQc6klLPsRR6u2%2Fe5risFoEPidDckOLperfsZqxzae2%2F2025-07-30%2019%3A16%3A57.193446.m4a?alt=media&amp;token=9b09651c-2903-4bd8-bd4c-a146c3003637</t>
  </si>
  <si>
    <t>முத்து</t>
  </si>
  <si>
    <t>y0zDjI07wvmmieKGpCr1</t>
  </si>
  <si>
    <t>2025-07-30 19:32:33.865735</t>
  </si>
  <si>
    <t>(10.4565715, 78.6998932)</t>
  </si>
  <si>
    <t>46,,Annavasal,622101,Tamil Nadu,India.</t>
  </si>
  <si>
    <t>https://firebasestorage.googleapis.com/v0/b/mindbrink-survey-production.appspot.com/o/audioFiles%2FAtznECuQc6klLPsRR6u2%2Fe5risFoEPidDckOLperfsZqxzae2%2F2025-07-30%2019%3A32%3A25.489200.m4a?alt=media&amp;token=4a905e86-07c8-40e7-bc1e-dd61f5698d98</t>
  </si>
  <si>
    <t>தனுஷியா</t>
  </si>
  <si>
    <t>oVnCaefGWxVNkhztoatx</t>
  </si>
  <si>
    <t>2025-07-30 19:38:44.443517</t>
  </si>
  <si>
    <t>(10.4564836, 78.6998403)</t>
  </si>
  <si>
    <t>https://firebasestorage.googleapis.com/v0/b/mindbrink-survey-production.appspot.com/o/audioFiles%2FAtznECuQc6klLPsRR6u2%2Fe5risFoEPidDckOLperfsZqxzae2%2F2025-07-30%2019%3A38%3A37.561981.m4a?alt=media&amp;token=c3ae356b-028b-4702-8f87-58ade0895c08</t>
  </si>
  <si>
    <t xml:space="preserve">வெற்றிவேல் </t>
  </si>
  <si>
    <t>சாதி வேறுபாடு/ Caste discrimination</t>
  </si>
  <si>
    <t>Time</t>
  </si>
  <si>
    <t>Rev Party</t>
  </si>
  <si>
    <t>Rev Caste</t>
  </si>
  <si>
    <t>Lat</t>
  </si>
  <si>
    <t>Long</t>
  </si>
  <si>
    <t>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</t>
  </si>
  <si>
    <t>Date</t>
  </si>
  <si>
    <t>Row Labels</t>
  </si>
  <si>
    <t>Grand Total</t>
  </si>
  <si>
    <t>Party</t>
  </si>
  <si>
    <t>AIADMK</t>
  </si>
  <si>
    <t>TVK</t>
  </si>
  <si>
    <t>DMK</t>
  </si>
  <si>
    <t>DMDK</t>
  </si>
  <si>
    <t>INC</t>
  </si>
  <si>
    <t>BJP</t>
  </si>
  <si>
    <t>NTK</t>
  </si>
  <si>
    <t>VCK</t>
  </si>
  <si>
    <t>PMK</t>
  </si>
  <si>
    <t>CPI</t>
  </si>
  <si>
    <t>CPM</t>
  </si>
  <si>
    <t>Others</t>
  </si>
  <si>
    <t>Count of Sample ID</t>
  </si>
  <si>
    <t>Y8JFQQhtxqdjNs5AUuql</t>
  </si>
  <si>
    <t>2025-07-31 08:55:25.648813</t>
  </si>
  <si>
    <t>(10.6042751, 78.5462921)</t>
  </si>
  <si>
    <t>JG3W+JG5,,Viralimalai,621316,Tamil Nadu,India.</t>
  </si>
  <si>
    <t>https://firebasestorage.googleapis.com/v0/b/mindbrink-survey-production.appspot.com/o/audioFiles%2FAtznECuQc6klLPsRR6u2%2FnV4IA56gMWWp4NfG0H1PGfyqfM92%2F2025-07-31%2008%3A55%3A11.869736.m4a?alt=media&amp;token=5ea62833-20ae-45d9-b719-36ad746d139c</t>
  </si>
  <si>
    <t>pantiyan</t>
  </si>
  <si>
    <t>காங்கிரஸ் + விடுதலைச் சிறுத்தைகள் + இடதுசாரி / INC+VCK+Communist</t>
  </si>
  <si>
    <t>emnkk0RQseUr5ctIIEML</t>
  </si>
  <si>
    <t>2025-07-31 09:15:03.511263</t>
  </si>
  <si>
    <t>(10.4554248, 78.7049094)</t>
  </si>
  <si>
    <t>https://firebasestorage.googleapis.com/v0/b/mindbrink-survey-production.appspot.com/o/audioFiles%2FAtznECuQc6klLPsRR6u2%2Fe5risFoEPidDckOLperfsZqxzae2%2F2025-07-31%2009%3A14%3A58.717083.m4a?alt=media&amp;token=4c286675-bb39-467e-a8f8-9630a15d7058</t>
  </si>
  <si>
    <t>மதுமிதா</t>
  </si>
  <si>
    <t>3qB5tMTjU2zUGpgdlh5n</t>
  </si>
  <si>
    <t>2025-07-31 09:20:51.570888</t>
  </si>
  <si>
    <t>(10.4548727, 78.7049745)</t>
  </si>
  <si>
    <t>FP33+VX7,,Pudukkottai,622101,Tamil Nadu,India.</t>
  </si>
  <si>
    <t>https://firebasestorage.googleapis.com/v0/b/mindbrink-survey-production.appspot.com/o/audioFiles%2FAtznECuQc6klLPsRR6u2%2Fe5risFoEPidDckOLperfsZqxzae2%2F2025-07-31%2009%3A20%3A47.800353.m4a?alt=media&amp;token=a47167b0-7d0f-4c02-ab42-d2bb22942355</t>
  </si>
  <si>
    <t xml:space="preserve">செல்வி </t>
  </si>
  <si>
    <t xml:space="preserve">வண்ணார் </t>
  </si>
  <si>
    <t>Cpk2DFKwFAtVoVB9nNey</t>
  </si>
  <si>
    <t>2025-07-31 10:32:29.721611</t>
  </si>
  <si>
    <t>(10.4549145, 78.7050216)</t>
  </si>
  <si>
    <t>https://firebasestorage.googleapis.com/v0/b/mindbrink-survey-production.appspot.com/o/audioFiles%2FAtznECuQc6klLPsRR6u2%2Fe5risFoEPidDckOLperfsZqxzae2%2F2025-07-31%2010%3A32%3A25.334703.m4a?alt=media&amp;token=ff29c24c-2f90-444c-9f38-991c9989b9b4</t>
  </si>
  <si>
    <t xml:space="preserve">ரவி </t>
  </si>
  <si>
    <t>iDFdwMFND6U6pKrWkiuc</t>
  </si>
  <si>
    <t>2025-07-31 10:40:09.888664</t>
  </si>
  <si>
    <t>(10.4552463, 78.7051899)</t>
  </si>
  <si>
    <t>FP44+25X,,Annavasal,622101,Tamil Nadu,India.</t>
  </si>
  <si>
    <t>https://firebasestorage.googleapis.com/v0/b/mindbrink-survey-production.appspot.com/o/audioFiles%2FAtznECuQc6klLPsRR6u2%2Fe5risFoEPidDckOLperfsZqxzae2%2F2025-07-31%2010%3A40%3A05.645990.m4a?alt=media&amp;token=bbff0f1b-81ed-4312-8714-c8cf064ffc9a</t>
  </si>
  <si>
    <t xml:space="preserve">மாணிக்கம் </t>
  </si>
  <si>
    <t>நாவிதர்</t>
  </si>
  <si>
    <t>SAu38KVlv3rlFBLX4I1m</t>
  </si>
  <si>
    <t>2025-07-31 10:49:06.593165</t>
  </si>
  <si>
    <t>(10.4554337, 78.7051535)</t>
  </si>
  <si>
    <t>https://firebasestorage.googleapis.com/v0/b/mindbrink-survey-production.appspot.com/o/audioFiles%2FAtznECuQc6klLPsRR6u2%2Fe5risFoEPidDckOLperfsZqxzae2%2F2025-07-31%2010%3A49%3A01.806284.m4a?alt=media&amp;token=467bf787-6bb2-44b3-9fc8-c88cf2064a24</t>
  </si>
  <si>
    <t>வசந்தா</t>
  </si>
  <si>
    <t>இந்திய தேசிய காங்கிரஸ் / INC</t>
  </si>
  <si>
    <t>காங்கிரஸ் / INC</t>
  </si>
  <si>
    <t>யாதவ்</t>
  </si>
  <si>
    <t>9BJaVFmIMpfkhXPMEFzU</t>
  </si>
  <si>
    <t>2025-07-31 10:53:38.253001</t>
  </si>
  <si>
    <t>(10.4554281, 78.7052334)</t>
  </si>
  <si>
    <t>https://firebasestorage.googleapis.com/v0/b/mindbrink-survey-production.appspot.com/o/audioFiles%2FAtznECuQc6klLPsRR6u2%2Fe5risFoEPidDckOLperfsZqxzae2%2F2025-07-31%2010%3A53%3A34.456469.m4a?alt=media&amp;token=b23f5795-d4e1-4103-a5a5-ba1fd5660ebb</t>
  </si>
  <si>
    <t>சந்துரு</t>
  </si>
  <si>
    <t>uDvtyUeq1yzOzxht3xc5</t>
  </si>
  <si>
    <t>2025-07-31 10:59:55.950993</t>
  </si>
  <si>
    <t>(10.4557571, 78.7050821)</t>
  </si>
  <si>
    <t>https://firebasestorage.googleapis.com/v0/b/mindbrink-survey-production.appspot.com/o/audioFiles%2FAtznECuQc6klLPsRR6u2%2Fe5risFoEPidDckOLperfsZqxzae2%2F2025-07-31%2010%3A59%3A47.846514.m4a?alt=media&amp;token=6bc1044d-be8b-4a31-aca3-c1da5973f24f</t>
  </si>
  <si>
    <t>ஜலாலுதீன்</t>
  </si>
  <si>
    <t>மற்றவை/ Others</t>
  </si>
  <si>
    <t>y1wMg4zmN8iy85k2oFsP</t>
  </si>
  <si>
    <t>2025-07-31 11:07:22.169564</t>
  </si>
  <si>
    <t>(10.4557511, 78.7050889)</t>
  </si>
  <si>
    <t>https://firebasestorage.googleapis.com/v0/b/mindbrink-survey-production.appspot.com/o/audioFiles%2FAtznECuQc6klLPsRR6u2%2Fe5risFoEPidDckOLperfsZqxzae2%2F2025-07-31%2011%3A07%3A05.848951.m4a?alt=media&amp;token=b9b3d6da-0293-40c7-bc88-b30e83072426</t>
  </si>
  <si>
    <t>இளஞ்செல்வி</t>
  </si>
  <si>
    <t>nDdqWHiugb42MLo0f4F4</t>
  </si>
  <si>
    <t>2025-07-31 11:15:43.891056</t>
  </si>
  <si>
    <t>(10.4557524, 78.705083)</t>
  </si>
  <si>
    <t>https://firebasestorage.googleapis.com/v0/b/mindbrink-survey-production.appspot.com/o/audioFiles%2FAtznECuQc6klLPsRR6u2%2Fe5risFoEPidDckOLperfsZqxzae2%2F2025-07-31%2011%3A15%3A36.716163.m4a?alt=media&amp;token=e6cf1396-7f8a-49fe-ac72-9de5aef70767</t>
  </si>
  <si>
    <t>முகம்மதுஹபீப்</t>
  </si>
  <si>
    <t>6a1Rqg3j8RqdSUaeowmK</t>
  </si>
  <si>
    <t>2025-07-31 11:20:17.537717</t>
  </si>
  <si>
    <t>(10.4557507, 78.70509)</t>
  </si>
  <si>
    <t>https://firebasestorage.googleapis.com/v0/b/mindbrink-survey-production.appspot.com/o/audioFiles%2FAtznECuQc6klLPsRR6u2%2Fe5risFoEPidDckOLperfsZqxzae2%2F2025-07-31%2011%3A20%3A12.813321.m4a?alt=media&amp;token=f8d757b0-8081-4f03-8cca-76029b85087f</t>
  </si>
  <si>
    <t>அப்துல் ரகுமான்</t>
  </si>
  <si>
    <t>hP7G97doq4NNUFmYZViD</t>
  </si>
  <si>
    <t>2025-07-31 11:27:42.131622</t>
  </si>
  <si>
    <t>(10.4127903, 78.6616347)</t>
  </si>
  <si>
    <t>CM76+959,,Kudumiyamalai,622104,Tamil Nadu,India.</t>
  </si>
  <si>
    <t>https://firebasestorage.googleapis.com/v0/b/mindbrink-survey-production.appspot.com/o/audioFiles%2FAtznECuQc6klLPsRR6u2%2F2ukCmICpvKWhqTT6dgmjG6nFGjc2%2F2025-07-31%2011%3A27%3A35.729760.m4a?alt=media&amp;token=a96fce76-6836-4274-9d93-bf956af64d13</t>
  </si>
  <si>
    <t>KUDUMIYANMALAI</t>
  </si>
  <si>
    <t>Periyasamy</t>
  </si>
  <si>
    <t>j0IrKEodSytZslYjWGOL</t>
  </si>
  <si>
    <t>2025-07-31 11:33:02.640321</t>
  </si>
  <si>
    <t>(10.4149832, 78.6611959)</t>
  </si>
  <si>
    <t>CM86+6HH,,Kudumiyamalai,622104,Tamil Nadu,India.</t>
  </si>
  <si>
    <t>https://firebasestorage.googleapis.com/v0/b/mindbrink-survey-production.appspot.com/o/audioFiles%2FAtznECuQc6klLPsRR6u2%2F2ukCmICpvKWhqTT6dgmjG6nFGjc2%2F2025-07-31%2011%3A32%3A54.503789.m4a?alt=media&amp;token=2f4e4978-3498-4635-bc18-c270f8f9243b</t>
  </si>
  <si>
    <t>R.Sekar</t>
  </si>
  <si>
    <t>CHOLIA VELLALAR</t>
  </si>
  <si>
    <t>99ZrHHU9dQc5rkMzd3y3</t>
  </si>
  <si>
    <t>2025-07-31 11:36:00.410705</t>
  </si>
  <si>
    <t>(10.4151521, 78.661297)</t>
  </si>
  <si>
    <t>https://firebasestorage.googleapis.com/v0/b/mindbrink-survey-production.appspot.com/o/audioFiles%2FAtznECuQc6klLPsRR6u2%2F2ukCmICpvKWhqTT6dgmjG6nFGjc2%2F2025-07-31%2011%3A35%3A57.400217.m4a?alt=media&amp;token=f8eda38d-84ec-40ce-82fc-6609b9c25538</t>
  </si>
  <si>
    <t>S.Ramadevi</t>
  </si>
  <si>
    <t>T1luNgswdN17jdz0STFe</t>
  </si>
  <si>
    <t>2025-07-31 11:36:55.847181</t>
  </si>
  <si>
    <t>(10.4557812, 78.7050551)</t>
  </si>
  <si>
    <t>https://firebasestorage.googleapis.com/v0/b/mindbrink-survey-production.appspot.com/o/audioFiles%2FAtznECuQc6klLPsRR6u2%2Fe5risFoEPidDckOLperfsZqxzae2%2F2025-07-31%2011%3A36%3A50.733421.m4a?alt=media&amp;token=28e7b733-a0be-4425-b095-94888276e84a</t>
  </si>
  <si>
    <t>முகம்மது ஆசிக்</t>
  </si>
  <si>
    <t>ZRKZHQA1FZRdxyHwMk6o</t>
  </si>
  <si>
    <t>2025-07-31 11:41:17.191475</t>
  </si>
  <si>
    <t>(10.4140805, 78.6613384)</t>
  </si>
  <si>
    <t>CM76+J69,,Kudumiyamalai,622104,Tamil Nadu,India.</t>
  </si>
  <si>
    <t>https://firebasestorage.googleapis.com/v0/b/mindbrink-survey-production.appspot.com/o/audioFiles%2FAtznECuQc6klLPsRR6u2%2F2ukCmICpvKWhqTT6dgmjG6nFGjc2%2F2025-07-31%2011%3A41%3A12.355175.m4a?alt=media&amp;token=7a1fae69-7f67-4e86-af15-024b3e35bd3a</t>
  </si>
  <si>
    <t>Pubarani</t>
  </si>
  <si>
    <t>WjbXoetfplq9bBpTzqgA</t>
  </si>
  <si>
    <t>2025-07-31 11:41:55.860963</t>
  </si>
  <si>
    <t>(10.4557562, 78.7050501)</t>
  </si>
  <si>
    <t>https://firebasestorage.googleapis.com/v0/b/mindbrink-survey-production.appspot.com/o/audioFiles%2FAtznECuQc6klLPsRR6u2%2Fe5risFoEPidDckOLperfsZqxzae2%2F2025-07-31%2011%3A41%3A51.449339.m4a?alt=media&amp;token=17c5670f-78d4-49c9-9ec1-59c99209277b</t>
  </si>
  <si>
    <t>சீனிவாசன்</t>
  </si>
  <si>
    <t>DypD8JOVDpGNZCGwGCWF</t>
  </si>
  <si>
    <t>2025-07-31 11:44:21.800996</t>
  </si>
  <si>
    <t>(10.4142734, 78.6614817)</t>
  </si>
  <si>
    <t>https://firebasestorage.googleapis.com/v0/b/mindbrink-survey-production.appspot.com/o/audioFiles%2FAtznECuQc6klLPsRR6u2%2F2ukCmICpvKWhqTT6dgmjG6nFGjc2%2F2025-07-31%2011%3A44%3A18.254434.m4a?alt=media&amp;token=b8887410-f288-4688-8321-c0fddb2069a4</t>
  </si>
  <si>
    <t>Marikannu</t>
  </si>
  <si>
    <t>yJxCHpruHIo3Z7ks1pFq</t>
  </si>
  <si>
    <t>2025-07-31 11:47:44.795498</t>
  </si>
  <si>
    <t>(10.4140376, 78.6612648)</t>
  </si>
  <si>
    <t>https://firebasestorage.googleapis.com/v0/b/mindbrink-survey-production.appspot.com/o/audioFiles%2FAtznECuQc6klLPsRR6u2%2F2ukCmICpvKWhqTT6dgmjG6nFGjc2%2F2025-07-31%2011%3A47%3A41.237147.m4a?alt=media&amp;token=94dde514-3e11-4f88-9fad-6c096ef793a9</t>
  </si>
  <si>
    <t>Deivanai</t>
  </si>
  <si>
    <t>0ucC2BIAiNzc2dNOoVkR</t>
  </si>
  <si>
    <t>2025-07-31 11:49:35.682915</t>
  </si>
  <si>
    <t>(10.4557503, 78.7050881)</t>
  </si>
  <si>
    <t>https://firebasestorage.googleapis.com/v0/b/mindbrink-survey-production.appspot.com/o/audioFiles%2FAtznECuQc6klLPsRR6u2%2Fe5risFoEPidDckOLperfsZqxzae2%2F2025-07-31%2011%3A49%3A30.126787.m4a?alt=media&amp;token=3b5577a6-5869-4459-8c0f-0375b79d5603</t>
  </si>
  <si>
    <t>கிருஷ்ணன்</t>
  </si>
  <si>
    <t>வண்ணார்</t>
  </si>
  <si>
    <t>RtHf60Y9eAmvwpX9bIqt</t>
  </si>
  <si>
    <t>2025-07-31 11:51:10.734939</t>
  </si>
  <si>
    <t>(10.413926, 78.6626696)</t>
  </si>
  <si>
    <t>Pudukottai - Manapparai Road,,Kudumiyamalai,622104,Tamil Nadu,India.</t>
  </si>
  <si>
    <t>https://firebasestorage.googleapis.com/v0/b/mindbrink-survey-production.appspot.com/o/audioFiles%2FAtznECuQc6klLPsRR6u2%2F2ukCmICpvKWhqTT6dgmjG6nFGjc2%2F2025-07-31%2011%3A51%3A07.084608.m4a?alt=media&amp;token=83b01f36-06ed-41fd-b6eb-d2148c5b1cad</t>
  </si>
  <si>
    <t>Kalingasen</t>
  </si>
  <si>
    <t>5xqt6Zzh33uxIz76NpHq</t>
  </si>
  <si>
    <t>2025-07-31 11:56:07.640150</t>
  </si>
  <si>
    <t>(10.4564413, 78.7044716)</t>
  </si>
  <si>
    <t>FP43+MRX,,Annavasal,622101,Tamil Nadu,India.</t>
  </si>
  <si>
    <t>https://firebasestorage.googleapis.com/v0/b/mindbrink-survey-production.appspot.com/o/audioFiles%2FAtznECuQc6klLPsRR6u2%2Fe5risFoEPidDckOLperfsZqxzae2%2F2025-07-31%2011%3A56%3A02.713735.m4a?alt=media&amp;token=3fef27ca-553c-42d7-b302-23c2549cb1b4</t>
  </si>
  <si>
    <t>சின்னம்மாள்</t>
  </si>
  <si>
    <t>நாயக்கர்</t>
  </si>
  <si>
    <t>gGmTtw0LNeciPOrr2Z2y</t>
  </si>
  <si>
    <t>2025-07-31 11:58:23.749571</t>
  </si>
  <si>
    <t>(10.4112259, 78.6638583)</t>
  </si>
  <si>
    <t>CM68+R3J,,Kudumiyamalai,622104,Tamil Nadu,India.</t>
  </si>
  <si>
    <t>https://firebasestorage.googleapis.com/v0/b/mindbrink-survey-production.appspot.com/o/audioFiles%2FAtznECuQc6klLPsRR6u2%2F2ukCmICpvKWhqTT6dgmjG6nFGjc2%2F2025-07-31%2011%3A58%3A18.146512.m4a?alt=media&amp;token=def0b0d3-383f-4b02-900c-eeb1701db445</t>
  </si>
  <si>
    <t>peBZosCHNSqG3KLBKYvr</t>
  </si>
  <si>
    <t>2025-07-31 12:01:42.914078</t>
  </si>
  <si>
    <t>(10.4559999, 78.7047606)</t>
  </si>
  <si>
    <t>https://firebasestorage.googleapis.com/v0/b/mindbrink-survey-production.appspot.com/o/audioFiles%2FAtznECuQc6klLPsRR6u2%2Fe5risFoEPidDckOLperfsZqxzae2%2F2025-07-31%2012%3A01%3A37.640419.m4a?alt=media&amp;token=e11375f1-072a-4f08-92af-873eabf1b6cd</t>
  </si>
  <si>
    <t xml:space="preserve">ஜோதி </t>
  </si>
  <si>
    <t>iZkVnvdVESGZzLFapHzZ</t>
  </si>
  <si>
    <t>2025-07-31 12:02:03.858134</t>
  </si>
  <si>
    <t>(10.4117986, 78.66373)</t>
  </si>
  <si>
    <t>https://firebasestorage.googleapis.com/v0/b/mindbrink-survey-production.appspot.com/o/audioFiles%2FAtznECuQc6klLPsRR6u2%2F2ukCmICpvKWhqTT6dgmjG6nFGjc2%2F2025-07-31%2012%3A02%3A00.545967.m4a?alt=media&amp;token=07dc2432-1808-454e-a12e-45bd8c4e8792</t>
  </si>
  <si>
    <t>Govindasamy</t>
  </si>
  <si>
    <t>lwdKkhaXYzudTNNxznZO</t>
  </si>
  <si>
    <t>2025-07-31 12:11:28.302699</t>
  </si>
  <si>
    <t>(10.4126633, 78.6616787)</t>
  </si>
  <si>
    <t>Kudumiyamalai,,Kudumiyamalai,622104,Tamil Nadu,India.</t>
  </si>
  <si>
    <t>https://firebasestorage.googleapis.com/v0/b/mindbrink-survey-production.appspot.com/o/audioFiles%2FAtznECuQc6klLPsRR6u2%2F2ukCmICpvKWhqTT6dgmjG6nFGjc2%2F2025-07-31%2012%3A11%3A21.370367.m4a?alt=media&amp;token=db1019b7-3c84-49d9-923b-98e35d77dee0</t>
  </si>
  <si>
    <t>6385107834</t>
  </si>
  <si>
    <t>s5QhZOc9bClBQwVqegli</t>
  </si>
  <si>
    <t>2025-07-31 12:26:03.844985</t>
  </si>
  <si>
    <t>(10.4138537, 78.6639229)</t>
  </si>
  <si>
    <t>CM77+FQ8,,Illupur,622104,Tamil Nadu,India.</t>
  </si>
  <si>
    <t>https://firebasestorage.googleapis.com/v0/b/mindbrink-survey-production.appspot.com/o/audioFiles%2FAtznECuQc6klLPsRR6u2%2F2ukCmICpvKWhqTT6dgmjG6nFGjc2%2F2025-07-31%2012%3A25%3A59.298188.m4a?alt=media&amp;token=18327583-6bb7-4347-a3fb-3a10972c9127</t>
  </si>
  <si>
    <t>Vellaisamy</t>
  </si>
  <si>
    <t>YgdS2uqAxqme4GLxIVco</t>
  </si>
  <si>
    <t>2025-07-31 12:30:02.268182</t>
  </si>
  <si>
    <t>(10.4136401, 78.6638611)</t>
  </si>
  <si>
    <t>https://firebasestorage.googleapis.com/v0/b/mindbrink-survey-production.appspot.com/o/audioFiles%2FAtznECuQc6klLPsRR6u2%2F2ukCmICpvKWhqTT6dgmjG6nFGjc2%2F2025-07-31%2012%3A29%3A58.585006.m4a?alt=media&amp;token=948c5246-12c2-4dba-8b3f-abf8e40cef51</t>
  </si>
  <si>
    <t>Vijay</t>
  </si>
  <si>
    <t>vngmGT6wtz3y245u27iX</t>
  </si>
  <si>
    <t>2025-07-31 12:54:02.522546</t>
  </si>
  <si>
    <t>(10.4140833, 78.6614676)</t>
  </si>
  <si>
    <t>https://firebasestorage.googleapis.com/v0/b/mindbrink-survey-production.appspot.com/o/audioFiles%2FAtznECuQc6klLPsRR6u2%2FfYiv0HvGk4VbFlXYwsKbSZ6fwXI2%2F2025-07-31%2012%3A53%3A58.664428.m4a?alt=media&amp;token=975e795a-f41a-4e55-ac3d-f6e9588e9e35</t>
  </si>
  <si>
    <t>Santhi</t>
  </si>
  <si>
    <t>leEADqwPcKz6BotL4x9N</t>
  </si>
  <si>
    <t>2025-07-31 12:57:44.968910</t>
  </si>
  <si>
    <t>(10.41389, 78.6607633)</t>
  </si>
  <si>
    <t>https://firebasestorage.googleapis.com/v0/b/mindbrink-survey-production.appspot.com/o/audioFiles%2FAtznECuQc6klLPsRR6u2%2FfYiv0HvGk4VbFlXYwsKbSZ6fwXI2%2F2025-07-31%2012%3A57%3A40.831785.m4a?alt=media&amp;token=225cfa40-7366-4ae9-8caf-a6337dacedaf</t>
  </si>
  <si>
    <t>sugumar</t>
  </si>
  <si>
    <t>bpigyKPstYjv6bOZoVvd</t>
  </si>
  <si>
    <t>2025-07-31 13:01:40.802502</t>
  </si>
  <si>
    <t>(10.4139133, 78.6610367)</t>
  </si>
  <si>
    <t>https://firebasestorage.googleapis.com/v0/b/mindbrink-survey-production.appspot.com/o/audioFiles%2FAtznECuQc6klLPsRR6u2%2FfYiv0HvGk4VbFlXYwsKbSZ6fwXI2%2F2025-07-31%2013%3A01%3A36.586293.m4a?alt=media&amp;token=50619f91-5f83-476b-9cb0-b841b3c6727f</t>
  </si>
  <si>
    <t>Subramaniyan</t>
  </si>
  <si>
    <t>k8b4aQ72bKTMtVChUlsS</t>
  </si>
  <si>
    <t>2025-07-31 13:06:01.478204</t>
  </si>
  <si>
    <t>(10.41423, 78.6605833)</t>
  </si>
  <si>
    <t>https://firebasestorage.googleapis.com/v0/b/mindbrink-survey-production.appspot.com/o/audioFiles%2FAtznECuQc6klLPsRR6u2%2FfYiv0HvGk4VbFlXYwsKbSZ6fwXI2%2F2025-07-31%2013%3A05%3A57.499829.m4a?alt=media&amp;token=ddcea48e-2693-418a-893d-507b4eb2b2ea</t>
  </si>
  <si>
    <t>Pugothai</t>
  </si>
  <si>
    <t>தி.மு.க/DMK</t>
  </si>
  <si>
    <t>CPqhggRWCgUSSbDXjjwj</t>
  </si>
  <si>
    <t>2025-07-31 13:12:31.769164</t>
  </si>
  <si>
    <t>(10.41394, 78.6605217)</t>
  </si>
  <si>
    <t>CM76+H5X,,Kudumiyamalai,622104,Tamil Nadu,India.</t>
  </si>
  <si>
    <t>https://firebasestorage.googleapis.com/v0/b/mindbrink-survey-production.appspot.com/o/audioFiles%2FAtznECuQc6klLPsRR6u2%2FfYiv0HvGk4VbFlXYwsKbSZ6fwXI2%2F2025-07-31%2013%3A12%3A26.567977.m4a?alt=media&amp;token=09a879ea-af78-4078-b68f-942b1756a869</t>
  </si>
  <si>
    <t>Mohamed gani</t>
  </si>
  <si>
    <t>LaTMQyX6HEsmqnfRhO3c</t>
  </si>
  <si>
    <t>2025-07-31 13:18:32.403501</t>
  </si>
  <si>
    <t>(10.414032, 78.6606546)</t>
  </si>
  <si>
    <t>https://firebasestorage.googleapis.com/v0/b/mindbrink-survey-production.appspot.com/o/audioFiles%2FAtznECuQc6klLPsRR6u2%2F2ukCmICpvKWhqTT6dgmjG6nFGjc2%2F2025-07-31%2013%3A18%3A25.547442.m4a?alt=media&amp;token=5aef288f-bcf6-4acd-917c-cc47617b751a</t>
  </si>
  <si>
    <t>Arumugam</t>
  </si>
  <si>
    <t>vannar</t>
  </si>
  <si>
    <t>eyIciS5zIYRYgnlW8fVF</t>
  </si>
  <si>
    <t>2025-07-31 13:24:08.436438</t>
  </si>
  <si>
    <t>(10.4142471, 78.6604942)</t>
  </si>
  <si>
    <t>CM76+M4V,,Kudumiyamalai,622104,Tamil Nadu,India.</t>
  </si>
  <si>
    <t>https://firebasestorage.googleapis.com/v0/b/mindbrink-survey-production.appspot.com/o/audioFiles%2FAtznECuQc6klLPsRR6u2%2FfYiv0HvGk4VbFlXYwsKbSZ6fwXI2%2F2025-07-31%2013%3A24%3A04.035833.m4a?alt=media&amp;token=82a7b031-52d5-453f-a427-36b817b187f9</t>
  </si>
  <si>
    <t>Sellathurai</t>
  </si>
  <si>
    <t>Vannar</t>
  </si>
  <si>
    <t>gGntWWLPuAkz6yecnve9</t>
  </si>
  <si>
    <t>2025-07-31 13:27:30.326866</t>
  </si>
  <si>
    <t>(10.4140146, 78.6606271)</t>
  </si>
  <si>
    <t>https://firebasestorage.googleapis.com/v0/b/mindbrink-survey-production.appspot.com/o/audioFiles%2FAtznECuQc6klLPsRR6u2%2F2ukCmICpvKWhqTT6dgmjG6nFGjc2%2F2025-07-31%2013%3A27%3A22.557292.m4a?alt=media&amp;token=8ff34efe-55cb-4eff-9683-6b391a983c34</t>
  </si>
  <si>
    <t>kalarani</t>
  </si>
  <si>
    <t>ziyTZjRlJ7sBsUXsCvRN</t>
  </si>
  <si>
    <t>2025-07-31 13:32:37.187502</t>
  </si>
  <si>
    <t>(10.4143317, 78.6600781)</t>
  </si>
  <si>
    <t>CM76+M3X,,Kudumiyamalai,622104,Tamil Nadu,India.</t>
  </si>
  <si>
    <t>https://firebasestorage.googleapis.com/v0/b/mindbrink-survey-production.appspot.com/o/audioFiles%2FAtznECuQc6klLPsRR6u2%2F2ukCmICpvKWhqTT6dgmjG6nFGjc2%2F2025-07-31%2013%3A32%3A30.756815.m4a?alt=media&amp;token=d73aa1a6-861b-4cbf-bfc5-f565eac85c3f</t>
  </si>
  <si>
    <t>Raja</t>
  </si>
  <si>
    <t>tRERT7BG5Wt9lOrUKA3z</t>
  </si>
  <si>
    <t>2025-07-31 13:38:23.288581</t>
  </si>
  <si>
    <t>(10.4140553, 78.6600717)</t>
  </si>
  <si>
    <t>https://firebasestorage.googleapis.com/v0/b/mindbrink-survey-production.appspot.com/o/audioFiles%2FAtznECuQc6klLPsRR6u2%2FfYiv0HvGk4VbFlXYwsKbSZ6fwXI2%2F2025-07-31%2013%3A38%3A17.665898.m4a?alt=media&amp;token=7a128d86-a244-48bd-9f28-f341ead358e3</t>
  </si>
  <si>
    <t>Mohamed Baruk</t>
  </si>
  <si>
    <t>ccTfpvH7uOTYKC7AIpLO</t>
  </si>
  <si>
    <t>2025-07-31 13:43:31.399096</t>
  </si>
  <si>
    <t>(10.4141436, 78.6601838)</t>
  </si>
  <si>
    <t>https://firebasestorage.googleapis.com/v0/b/mindbrink-survey-production.appspot.com/o/audioFiles%2FAtznECuQc6klLPsRR6u2%2F2ukCmICpvKWhqTT6dgmjG6nFGjc2%2F2025-07-31%2013%3A43%3A25.089585.m4a?alt=media&amp;token=51ced4da-c3f9-4043-bf94-40b00558b04e</t>
  </si>
  <si>
    <t>muthusamy</t>
  </si>
  <si>
    <t>MoUSyDfIub7JN1wsTCdv</t>
  </si>
  <si>
    <t>2025-07-31 13:53:17.159118</t>
  </si>
  <si>
    <t>(10.4141583, 78.6601416)</t>
  </si>
  <si>
    <t>https://firebasestorage.googleapis.com/v0/b/mindbrink-survey-production.appspot.com/o/audioFiles%2FAtznECuQc6klLPsRR6u2%2FfYiv0HvGk4VbFlXYwsKbSZ6fwXI2%2F2025-07-31%2013%3A53%3A08.439590.m4a?alt=media&amp;token=7bdaa253-b94e-447a-9fde-1edda3764110</t>
  </si>
  <si>
    <t>maheswari</t>
  </si>
  <si>
    <t>NFQMusP3puoI1HowhdwJ</t>
  </si>
  <si>
    <t>2025-07-31 13:54:42.626894</t>
  </si>
  <si>
    <t>(10.4134503, 78.6602555)</t>
  </si>
  <si>
    <t>https://firebasestorage.googleapis.com/v0/b/mindbrink-survey-production.appspot.com/o/audioFiles%2FAtznECuQc6klLPsRR6u2%2F2ukCmICpvKWhqTT6dgmjG6nFGjc2%2F2025-07-31%2013%3A54%3A32.369181.m4a?alt=media&amp;token=4ed7699b-906d-4c43-89ad-7f4181df1133</t>
  </si>
  <si>
    <t>Alagu</t>
  </si>
  <si>
    <t>GdjIlzTrYr0uXC5PaFns</t>
  </si>
  <si>
    <t>2025-07-31 13:57:52.202048</t>
  </si>
  <si>
    <t>(10.4537158, 78.705429)</t>
  </si>
  <si>
    <t>FP34+C8M,,Pudukkottai,622101,Tamil Nadu,India.</t>
  </si>
  <si>
    <t>https://firebasestorage.googleapis.com/v0/b/mindbrink-survey-production.appspot.com/o/audioFiles%2FAtznECuQc6klLPsRR6u2%2Fe5risFoEPidDckOLperfsZqxzae2%2F2025-07-31%2013%3A57%3A38.870295.m4a?alt=media&amp;token=cfd9351a-714c-4a45-bca9-b16160da371b</t>
  </si>
  <si>
    <t>கிருஷ்ணமூர்த்தி</t>
  </si>
  <si>
    <t>2H7dNuRbrPqPKSagJma6</t>
  </si>
  <si>
    <t>2025-07-31 14:03:27.419846</t>
  </si>
  <si>
    <t>(10.4134936, 78.6602517)</t>
  </si>
  <si>
    <t>https://firebasestorage.googleapis.com/v0/b/mindbrink-survey-production.appspot.com/o/audioFiles%2FAtznECuQc6klLPsRR6u2%2F2ukCmICpvKWhqTT6dgmjG6nFGjc2%2F2025-07-31%2014%3A03%3A14.473704.m4a?alt=media&amp;token=3e86c421-2801-448e-b3cb-ee32d8372d43</t>
  </si>
  <si>
    <t>Gomathi</t>
  </si>
  <si>
    <t>3ykBeOgGzCrBHFIerVpF</t>
  </si>
  <si>
    <t>2025-07-31 14:05:41.911256</t>
  </si>
  <si>
    <t>(10.4130633, 78.65995)</t>
  </si>
  <si>
    <t>https://firebasestorage.googleapis.com/v0/b/mindbrink-survey-production.appspot.com/o/audioFiles%2FAtznECuQc6klLPsRR6u2%2FfYiv0HvGk4VbFlXYwsKbSZ6fwXI2%2F2025-07-31%2014%3A05%3A32.422996.m4a?alt=media&amp;token=f21f4e67-a634-4f28-a10a-3c762967d67b</t>
  </si>
  <si>
    <t>ramesabev</t>
  </si>
  <si>
    <t>VjmSHM1Qv3qDJVsNOtZf</t>
  </si>
  <si>
    <t>2025-07-31 14:07:22.960840</t>
  </si>
  <si>
    <t>(10.4527346, 78.7050003)</t>
  </si>
  <si>
    <t>119/G,,Annavasal,622101,Tamil Nadu,India.</t>
  </si>
  <si>
    <t>https://firebasestorage.googleapis.com/v0/b/mindbrink-survey-production.appspot.com/o/audioFiles%2FAtznECuQc6klLPsRR6u2%2Fe5risFoEPidDckOLperfsZqxzae2%2F2025-07-31%2014%3A07%3A15.974072.m4a?alt=media&amp;token=1f01fc71-723b-4c11-ad15-aa14983ffcdd</t>
  </si>
  <si>
    <t>சித்ரா</t>
  </si>
  <si>
    <t>JnFqPDIk4wsQFASnG1TG</t>
  </si>
  <si>
    <t>2025-07-31 14:09:57.758715</t>
  </si>
  <si>
    <t>(10.4134486, 78.6602705)</t>
  </si>
  <si>
    <t>https://firebasestorage.googleapis.com/v0/b/mindbrink-survey-production.appspot.com/o/audioFiles%2FAtznECuQc6klLPsRR6u2%2F2ukCmICpvKWhqTT6dgmjG6nFGjc2%2F2025-07-31%2014%3A09%3A22.888017.m4a?alt=media&amp;token=3e63971b-8107-4cc1-9de6-b99682fb30ea</t>
  </si>
  <si>
    <t>sumathi</t>
  </si>
  <si>
    <t>AS0b5bQJr2Hp692hPLma</t>
  </si>
  <si>
    <t>2025-07-31 14:13:58.787316</t>
  </si>
  <si>
    <t>(10.4135817, 78.660052)</t>
  </si>
  <si>
    <t>https://firebasestorage.googleapis.com/v0/b/mindbrink-survey-production.appspot.com/o/audioFiles%2FAtznECuQc6klLPsRR6u2%2F2ukCmICpvKWhqTT6dgmjG6nFGjc2%2F2025-07-31%2014%3A13%3A50.308400.m4a?alt=media&amp;token=0b29977a-145a-4cf4-842c-e93e9cf46636</t>
  </si>
  <si>
    <t>Kala</t>
  </si>
  <si>
    <t>WyBjPEpE7Zu0YVOAJXxc</t>
  </si>
  <si>
    <t>2025-07-31 14:15:04.773212</t>
  </si>
  <si>
    <t>(10.4135793, 78.6600443)</t>
  </si>
  <si>
    <t>https://firebasestorage.googleapis.com/v0/b/mindbrink-survey-production.appspot.com/o/audioFiles%2FAtznECuQc6klLPsRR6u2%2FfYiv0HvGk4VbFlXYwsKbSZ6fwXI2%2F2025-07-31%2014%3A14%3A51.898408.m4a?alt=media&amp;token=48b325fc-ba0d-451c-8478-ac1aa2ea11f7</t>
  </si>
  <si>
    <t>vahithabanu</t>
  </si>
  <si>
    <t>TT1yCIFC4RwwXO5wU30R</t>
  </si>
  <si>
    <t>2025-07-31 14:15:40.343932</t>
  </si>
  <si>
    <t>(10.4523936, 78.7056429)</t>
  </si>
  <si>
    <t>https://firebasestorage.googleapis.com/v0/b/mindbrink-survey-production.appspot.com/o/audioFiles%2FAtznECuQc6klLPsRR6u2%2Fe5risFoEPidDckOLperfsZqxzae2%2F2025-07-31%2014%3A15%3A26.883462.m4a?alt=media&amp;token=5bf99e25-6fe2-44d7-ad59-66b8e98c0f22</t>
  </si>
  <si>
    <t>லெட்சுமணன்</t>
  </si>
  <si>
    <t>Dc6qVnAj6i9d3VBEn7ek</t>
  </si>
  <si>
    <t>2025-07-31 14:21:30.401350</t>
  </si>
  <si>
    <t>(10.4135814, 78.660044)</t>
  </si>
  <si>
    <t>https://firebasestorage.googleapis.com/v0/b/mindbrink-survey-production.appspot.com/o/audioFiles%2FAtznECuQc6klLPsRR6u2%2FfYiv0HvGk4VbFlXYwsKbSZ6fwXI2%2F2025-07-31%2014%3A21%3A26.115240.m4a?alt=media&amp;token=1cb8e791-e2de-4538-ae02-22b3ed821acf</t>
  </si>
  <si>
    <t>Lakshmi</t>
  </si>
  <si>
    <t>Fm4OaQcM4nwuo2tsAkDO</t>
  </si>
  <si>
    <t>2025-07-31 14:23:09.915573</t>
  </si>
  <si>
    <t>(10.4527125, 78.7041921)</t>
  </si>
  <si>
    <t>FP23+XVW,,Tachchampatti,622101,Tamil Nadu,India.</t>
  </si>
  <si>
    <t>https://firebasestorage.googleapis.com/v0/b/mindbrink-survey-production.appspot.com/o/audioFiles%2FAtznECuQc6klLPsRR6u2%2Fe5risFoEPidDckOLperfsZqxzae2%2F2025-07-31%2014%3A23%3A04.158849.m4a?alt=media&amp;token=42893d61-38cf-412d-94a7-25b29af69c5b</t>
  </si>
  <si>
    <t>அலி</t>
  </si>
  <si>
    <t>89zBijNmmgmmQGJPcIMQ</t>
  </si>
  <si>
    <t>2025-07-31 14:31:09.919663</t>
  </si>
  <si>
    <t>(10.4526929, 78.7042059)</t>
  </si>
  <si>
    <t>https://firebasestorage.googleapis.com/v0/b/mindbrink-survey-production.appspot.com/o/audioFiles%2FAtznECuQc6klLPsRR6u2%2Fe5risFoEPidDckOLperfsZqxzae2%2F2025-07-31%2014%3A31%3A04.709920.m4a?alt=media&amp;token=6bf15d67-3346-487b-a843-35b2c116169d</t>
  </si>
  <si>
    <t>அலிமாபீவி</t>
  </si>
  <si>
    <t>1rxoSDLftoi6f2thJf8e</t>
  </si>
  <si>
    <t>2025-07-31 14:37:09.748876</t>
  </si>
  <si>
    <t>(10.4527389, 78.7042189)</t>
  </si>
  <si>
    <t>https://firebasestorage.googleapis.com/v0/b/mindbrink-survey-production.appspot.com/o/audioFiles%2FAtznECuQc6klLPsRR6u2%2Fe5risFoEPidDckOLperfsZqxzae2%2F2025-07-31%2014%3A37%3A01.997986.m4a?alt=media&amp;token=c11dbb59-8fff-4936-a140-2102cad3766b</t>
  </si>
  <si>
    <t>ஜெயந்தி</t>
  </si>
  <si>
    <t>கவுண்டர்</t>
  </si>
  <si>
    <t>c1irB3iH5xKbOd18nKpn</t>
  </si>
  <si>
    <t>2025-07-31 14:37:24.233348</t>
  </si>
  <si>
    <t>https://firebasestorage.googleapis.com/v0/b/mindbrink-survey-production.appspot.com/o/audioFiles%2FAtznECuQc6klLPsRR6u2%2FfYiv0HvGk4VbFlXYwsKbSZ6fwXI2%2F2025-07-31%2014%3A37%3A19.872400.m4a?alt=media&amp;token=adc63d93-c9f3-4e50-82a9-5a72a5809483</t>
  </si>
  <si>
    <t>Marimuthu</t>
  </si>
  <si>
    <t>D39iCHgk0Br7kIHZ4xV8</t>
  </si>
  <si>
    <t>2025-07-31 14:47:49.474297</t>
  </si>
  <si>
    <t>(10.4149439, 78.6600722)</t>
  </si>
  <si>
    <t>2/952,,Kudumiyamalai,620007,Tamil Nadu,India.</t>
  </si>
  <si>
    <t>https://firebasestorage.googleapis.com/v0/b/mindbrink-survey-production.appspot.com/o/audioFiles%2FAtznECuQc6klLPsRR6u2%2FfYiv0HvGk4VbFlXYwsKbSZ6fwXI2%2F2025-07-31%2014%3A47%3A39.893581.m4a?alt=media&amp;token=7f912c5e-aae4-450c-9767-573dc6546fc5</t>
  </si>
  <si>
    <t>Pavi</t>
  </si>
  <si>
    <t>B85IeBVIyzsgJKosIhy0</t>
  </si>
  <si>
    <t>2025-07-31 14:48:34.177018</t>
  </si>
  <si>
    <t>(10.4527346, 78.7044263)</t>
  </si>
  <si>
    <t>https://firebasestorage.googleapis.com/v0/b/mindbrink-survey-production.appspot.com/o/audioFiles%2FAtznECuQc6klLPsRR6u2%2Fe5risFoEPidDckOLperfsZqxzae2%2F2025-07-31%2014%3A47%3A55.055352.m4a?alt=media&amp;token=03db2de4-3659-4e70-90b3-cba31ef303ea</t>
  </si>
  <si>
    <t>பரமேஸ்வரி</t>
  </si>
  <si>
    <t>செட்டியார்</t>
  </si>
  <si>
    <t>ty7vXRTPJA51SzfjDib2</t>
  </si>
  <si>
    <t>2025-07-31 14:50:52.001930</t>
  </si>
  <si>
    <t>(10.4155261, 78.6601549)</t>
  </si>
  <si>
    <t>CM86+735,,Kudumiyamalai,622104,Tamil Nadu,India.</t>
  </si>
  <si>
    <t>https://firebasestorage.googleapis.com/v0/b/mindbrink-survey-production.appspot.com/o/audioFiles%2FAtznECuQc6klLPsRR6u2%2FfYiv0HvGk4VbFlXYwsKbSZ6fwXI2%2F2025-07-31%2014%3A50%3A46.850826.m4a?alt=media&amp;token=c72e482e-f369-46ec-a134-c5434978e8ff</t>
  </si>
  <si>
    <t>JfAsFawlCAgFNLnZKOs1</t>
  </si>
  <si>
    <t>2025-07-31 14:55:53.702933</t>
  </si>
  <si>
    <t>(10.4156795, 78.6599968)</t>
  </si>
  <si>
    <t>https://firebasestorage.googleapis.com/v0/b/mindbrink-survey-production.appspot.com/o/audioFiles%2FAtznECuQc6klLPsRR6u2%2FfYiv0HvGk4VbFlXYwsKbSZ6fwXI2%2F2025-07-31%2014%3A55%3A47.981037.m4a?alt=media&amp;token=0cf88a1c-f519-4cdb-a172-b45c8e63f56b</t>
  </si>
  <si>
    <t>Ravi</t>
  </si>
  <si>
    <t>MGLRCY4mNkQHdAGdPVHn</t>
  </si>
  <si>
    <t>2025-07-31 14:59:28.806599</t>
  </si>
  <si>
    <t>(10.4151417, 78.6591667)</t>
  </si>
  <si>
    <t>CM75+XJQ,,Kudumiyamalai,622104,Tamil Nadu,India.</t>
  </si>
  <si>
    <t>https://firebasestorage.googleapis.com/v0/b/mindbrink-survey-production.appspot.com/o/audioFiles%2FAtznECuQc6klLPsRR6u2%2FfYiv0HvGk4VbFlXYwsKbSZ6fwXI2%2F2025-07-31%2014%3A59%3A23.778954.m4a?alt=media&amp;token=7ea7b2e4-45e7-4219-b617-d8a4f0efe3f7</t>
  </si>
  <si>
    <t>Muthulakshmi</t>
  </si>
  <si>
    <t>z8ERVUrYkSKIqvEmwb7I</t>
  </si>
  <si>
    <t>2025-07-31 15:02:47.347309</t>
  </si>
  <si>
    <t>(10.4537018, 78.7057716)</t>
  </si>
  <si>
    <t>FP34+F9R,,Annavasal,622101,Tamil Nadu,India.</t>
  </si>
  <si>
    <t>https://firebasestorage.googleapis.com/v0/b/mindbrink-survey-production.appspot.com/o/audioFiles%2FAtznECuQc6klLPsRR6u2%2Fe5risFoEPidDckOLperfsZqxzae2%2F2025-07-31%2015%3A02%3A41.213983.m4a?alt=media&amp;token=377a53ab-4ae6-4905-99dc-c94c2ddb1b48</t>
  </si>
  <si>
    <t>மூகாம்பிகை</t>
  </si>
  <si>
    <t>d4LPNXw6gjzlSGwYTUPJ</t>
  </si>
  <si>
    <t>2025-07-31 15:03:40.196471</t>
  </si>
  <si>
    <t>(10.4154525, 78.6573469)</t>
  </si>
  <si>
    <t>CM84+2WG,,Kudumiyamalai,622104,Tamil Nadu,India.</t>
  </si>
  <si>
    <t>https://firebasestorage.googleapis.com/v0/b/mindbrink-survey-production.appspot.com/o/audioFiles%2FAtznECuQc6klLPsRR6u2%2FfYiv0HvGk4VbFlXYwsKbSZ6fwXI2%2F2025-07-31%2015%3A03%3A34.002379.m4a?alt=media&amp;token=3147494c-591d-41ce-b610-eb2b826817eb</t>
  </si>
  <si>
    <t>Sithira</t>
  </si>
  <si>
    <t>Hg53lD4aPA9iqcZhIty3</t>
  </si>
  <si>
    <t>2025-07-31 15:05:55.349160</t>
  </si>
  <si>
    <t>(10.415447, 78.6573562)</t>
  </si>
  <si>
    <t>https://firebasestorage.googleapis.com/v0/b/mindbrink-survey-production.appspot.com/o/audioFiles%2FAtznECuQc6klLPsRR6u2%2FfYiv0HvGk4VbFlXYwsKbSZ6fwXI2%2F2025-07-31%2015%3A05%3A51.422173.m4a?alt=media&amp;token=e7a5182b-7b6e-498f-816a-9c3433293829</t>
  </si>
  <si>
    <t>Adhi sivan</t>
  </si>
  <si>
    <t>XSFt6mPS08FWgK0CzAp9</t>
  </si>
  <si>
    <t>2025-07-31 15:08:51.642150</t>
  </si>
  <si>
    <t>(10.415472, 78.6573265)</t>
  </si>
  <si>
    <t>https://firebasestorage.googleapis.com/v0/b/mindbrink-survey-production.appspot.com/o/audioFiles%2FAtznECuQc6klLPsRR6u2%2FfYiv0HvGk4VbFlXYwsKbSZ6fwXI2%2F2025-07-31%2015%3A08%3A47.514291.m4a?alt=media&amp;token=5cd5f682-4a01-4cdb-8ff2-07f71fff3325</t>
  </si>
  <si>
    <t>Ramasamy</t>
  </si>
  <si>
    <t>YtWJ1rGZQ5oZoKPfEYK1</t>
  </si>
  <si>
    <t>2025-07-31 15:11:41.444057</t>
  </si>
  <si>
    <t>(10.4154709, 78.6573259)</t>
  </si>
  <si>
    <t>https://firebasestorage.googleapis.com/v0/b/mindbrink-survey-production.appspot.com/o/audioFiles%2FAtznECuQc6klLPsRR6u2%2FfYiv0HvGk4VbFlXYwsKbSZ6fwXI2%2F2025-07-31%2015%3A11%3A37.185911.m4a?alt=media&amp;token=f44cc2f0-07d2-4daf-bc21-63b7559da972</t>
  </si>
  <si>
    <t>Muthukannan</t>
  </si>
  <si>
    <t>0CRI147sO4fBXCvlIWT4</t>
  </si>
  <si>
    <t>2025-07-31 15:17:48.821434</t>
  </si>
  <si>
    <t>(10.4150117, 78.6576867)</t>
  </si>
  <si>
    <t>https://firebasestorage.googleapis.com/v0/b/mindbrink-survey-production.appspot.com/o/audioFiles%2FAtznECuQc6klLPsRR6u2%2FfYiv0HvGk4VbFlXYwsKbSZ6fwXI2%2F2025-07-31%2015%3A17%3A44.526810.m4a?alt=media&amp;token=3dbee328-274b-4444-8eab-45d39c650e73</t>
  </si>
  <si>
    <t>Balu</t>
  </si>
  <si>
    <t>1lohvQOTWt4xzvzNg3cu</t>
  </si>
  <si>
    <t>2025-07-31 15:18:46.304502</t>
  </si>
  <si>
    <t>(10.4547728, 78.7055567)</t>
  </si>
  <si>
    <t>FP34+V5V,,Annavasal,622101,Tamil Nadu,India.</t>
  </si>
  <si>
    <t>https://firebasestorage.googleapis.com/v0/b/mindbrink-survey-production.appspot.com/o/audioFiles%2FAtznECuQc6klLPsRR6u2%2Fe5risFoEPidDckOLperfsZqxzae2%2F2025-07-31%2015%3A18%3A01.940789.m4a?alt=media&amp;token=a90673a1-0b9d-476f-a83e-f9d644142f45</t>
  </si>
  <si>
    <t>தில் சாத்பேகம்</t>
  </si>
  <si>
    <t>hB2QO6pztZcHvHKyOK4e</t>
  </si>
  <si>
    <t>2025-07-31 15:28:11.495415</t>
  </si>
  <si>
    <t>(10.4272031, 78.6411089)</t>
  </si>
  <si>
    <t>Pudukottai - Manapparai Road,,Vannarappatti,622104,Tamil Nadu,India.</t>
  </si>
  <si>
    <t>https://firebasestorage.googleapis.com/v0/b/mindbrink-survey-production.appspot.com/o/audioFiles%2FAtznECuQc6klLPsRR6u2%2F2ukCmICpvKWhqTT6dgmjG6nFGjc2%2F2025-07-31%2015%3A28%3A06.306489.m4a?alt=media&amp;token=ae732a80-7663-4e77-b8d9-9ceadd353663</t>
  </si>
  <si>
    <t>Rahul</t>
  </si>
  <si>
    <t>50aylC4zHxBP6cfdYyva</t>
  </si>
  <si>
    <t>2025-07-31 15:34:57.882550</t>
  </si>
  <si>
    <t>(10.4272896, 78.6411701)</t>
  </si>
  <si>
    <t>https://firebasestorage.googleapis.com/v0/b/mindbrink-survey-production.appspot.com/o/audioFiles%2FAtznECuQc6klLPsRR6u2%2F2ukCmICpvKWhqTT6dgmjG6nFGjc2%2F2025-07-31%2015%3A34%3A51.293770.m4a?alt=media&amp;token=7d6353f0-d0df-4dbe-97f5-6b04656ce2e3</t>
  </si>
  <si>
    <t>PARAMBUR</t>
  </si>
  <si>
    <t>Palainyappan</t>
  </si>
  <si>
    <t>ArP0OmkIrDhGv474jBaF</t>
  </si>
  <si>
    <t>2025-07-31 15:40:20.785855</t>
  </si>
  <si>
    <t>(10.4546827, 78.7053028)</t>
  </si>
  <si>
    <t>FP34+V4V,,Annavasal,622101,Tamil Nadu,India.</t>
  </si>
  <si>
    <t>https://firebasestorage.googleapis.com/v0/b/mindbrink-survey-production.appspot.com/o/audioFiles%2FAtznECuQc6klLPsRR6u2%2Fe5risFoEPidDckOLperfsZqxzae2%2F2025-07-31%2015%3A40%3A12.718225.m4a?alt=media&amp;token=22c4cf7d-bb84-450d-b408-b98dc99a1559</t>
  </si>
  <si>
    <t>கன் சுல் பானு</t>
  </si>
  <si>
    <t>7xQlrZ50nax4X4x11Dax</t>
  </si>
  <si>
    <t>2025-07-31 15:40:52.821154</t>
  </si>
  <si>
    <t>(10.4274464, 78.6414695)</t>
  </si>
  <si>
    <t>https://firebasestorage.googleapis.com/v0/b/mindbrink-survey-production.appspot.com/o/audioFiles%2FAtznECuQc6klLPsRR6u2%2F2ukCmICpvKWhqTT6dgmjG6nFGjc2%2F2025-07-31%2015%3A40%3A48.108175.m4a?alt=media&amp;token=a0c4708e-43d5-4c6c-a063-2cb8ed528f1f</t>
  </si>
  <si>
    <t>Yogaraj</t>
  </si>
  <si>
    <t>pattaiyachi</t>
  </si>
  <si>
    <t>pTsilDNKwMGKDmXtV2Pl</t>
  </si>
  <si>
    <t>2025-07-31 15:44:17.651669</t>
  </si>
  <si>
    <t>(10.42978, 78.6411867)</t>
  </si>
  <si>
    <t>CJJR+99P,,Vannarappatti,622104,Tamil Nadu,India.</t>
  </si>
  <si>
    <t>https://firebasestorage.googleapis.com/v0/b/mindbrink-survey-production.appspot.com/o/audioFiles%2FAtznECuQc6klLPsRR6u2%2FfYiv0HvGk4VbFlXYwsKbSZ6fwXI2%2F2025-07-31%2015%3A44%3A10.528408.m4a?alt=media&amp;token=30a8c6aa-973a-478c-af31-a820726b3b9d</t>
  </si>
  <si>
    <t>karupiya</t>
  </si>
  <si>
    <t>uDD6ITYRlQqzqjzuQMov</t>
  </si>
  <si>
    <t>2025-07-31 15:44:45.267367</t>
  </si>
  <si>
    <t>(10.4546752, 78.7051016)</t>
  </si>
  <si>
    <t>https://firebasestorage.googleapis.com/v0/b/mindbrink-survey-production.appspot.com/o/audioFiles%2FAtznECuQc6klLPsRR6u2%2Fe5risFoEPidDckOLperfsZqxzae2%2F2025-07-31%2015%3A44%3A39.841161.m4a?alt=media&amp;token=d2cbcd04-bf65-4423-ace4-a1e6f0622fc5</t>
  </si>
  <si>
    <t>மகமூதா</t>
  </si>
  <si>
    <t>14nTNKxvknhO3OkSwAm8</t>
  </si>
  <si>
    <t>2025-07-31 15:47:43.699933</t>
  </si>
  <si>
    <t>(10.4306082, 78.6408181)</t>
  </si>
  <si>
    <t>https://firebasestorage.googleapis.com/v0/b/mindbrink-survey-production.appspot.com/o/audioFiles%2FAtznECuQc6klLPsRR6u2%2F2ukCmICpvKWhqTT6dgmjG6nFGjc2%2F2025-07-31%2015%3A47%3A38.641090.m4a?alt=media&amp;token=5f50e780-9013-4bea-998b-0094dcb64c8e</t>
  </si>
  <si>
    <t>Moyshami</t>
  </si>
  <si>
    <t>yM4ef4QcQ2aJ0fwGr7nM</t>
  </si>
  <si>
    <t>2025-07-31 15:49:28.295417</t>
  </si>
  <si>
    <t>(10.4298583, 78.6408584)</t>
  </si>
  <si>
    <t>https://firebasestorage.googleapis.com/v0/b/mindbrink-survey-production.appspot.com/o/audioFiles%2FAtznECuQc6klLPsRR6u2%2FfYiv0HvGk4VbFlXYwsKbSZ6fwXI2%2F2025-07-31%2015%3A49%3A10.364367.m4a?alt=media&amp;token=59537a9a-5427-439d-a7db-a96ba6348d06</t>
  </si>
  <si>
    <t>Ajibatcha</t>
  </si>
  <si>
    <t>BVz8whVYn98SfHwNNz5H</t>
  </si>
  <si>
    <t>2025-07-31 15:53:45.266288</t>
  </si>
  <si>
    <t>(10.4547612, 78.705396)</t>
  </si>
  <si>
    <t>https://firebasestorage.googleapis.com/v0/b/mindbrink-survey-production.appspot.com/o/audioFiles%2FAtznECuQc6klLPsRR6u2%2Fe5risFoEPidDckOLperfsZqxzae2%2F2025-07-31%2015%3A53%3A38.859826.m4a?alt=media&amp;token=cdf36d33-d66b-4855-bb4e-ba4cb074e7f7</t>
  </si>
  <si>
    <t>மும் தாஜ் நிஷா</t>
  </si>
  <si>
    <t>பா.ஜ.க / BJP</t>
  </si>
  <si>
    <t>LeZessJ5Sm0K0hBZaqtC</t>
  </si>
  <si>
    <t>2025-07-31 15:56:00.046020</t>
  </si>
  <si>
    <t>(10.4309349, 78.6409743)</t>
  </si>
  <si>
    <t>https://firebasestorage.googleapis.com/v0/b/mindbrink-survey-production.appspot.com/o/audioFiles%2FAtznECuQc6klLPsRR6u2%2F2ukCmICpvKWhqTT6dgmjG6nFGjc2%2F2025-07-31%2015%3A55%3A54.570888.m4a?alt=media&amp;token=9de0dc51-a3b0-4b3b-a4ec-d71b82be6b2a</t>
  </si>
  <si>
    <t>Anandan</t>
  </si>
  <si>
    <t>ZYKRLVW8e2VtIswt5OnA</t>
  </si>
  <si>
    <t>2025-07-31 15:59:09.716439</t>
  </si>
  <si>
    <t>(10.4319602, 78.6410176)</t>
  </si>
  <si>
    <t>https://firebasestorage.googleapis.com/v0/b/mindbrink-survey-production.appspot.com/o/audioFiles%2FAtznECuQc6klLPsRR6u2%2F2ukCmICpvKWhqTT6dgmjG6nFGjc2%2F2025-07-31%2015%3A59%3A05.458031.m4a?alt=media&amp;token=a537ebdc-9579-4cb6-b96f-4bb100283b0c</t>
  </si>
  <si>
    <t>Abbas</t>
  </si>
  <si>
    <t>dGuDC6Zc227rtYMzoLcA</t>
  </si>
  <si>
    <t>2025-07-31 15:59:32.691221</t>
  </si>
  <si>
    <t>(10.4320562, 78.6410294)</t>
  </si>
  <si>
    <t>https://firebasestorage.googleapis.com/v0/b/mindbrink-survey-production.appspot.com/o/audioFiles%2FAtznECuQc6klLPsRR6u2%2FfYiv0HvGk4VbFlXYwsKbSZ6fwXI2%2F2025-07-31%2015%3A57%3A22.972800.m4a?alt=media&amp;token=18cc628a-749c-42c8-bd7d-40eb93ad02e8</t>
  </si>
  <si>
    <t>mukuthan</t>
  </si>
  <si>
    <t>settiyar</t>
  </si>
  <si>
    <t>jZb46RVW5gAHziOhtUGy</t>
  </si>
  <si>
    <t>2025-07-31 16:00:58.998653</t>
  </si>
  <si>
    <t>(10.4546952, 78.7051597)</t>
  </si>
  <si>
    <t>https://firebasestorage.googleapis.com/v0/b/mindbrink-survey-production.appspot.com/o/audioFiles%2FAtznECuQc6klLPsRR6u2%2Fe5risFoEPidDckOLperfsZqxzae2%2F2025-07-31%2016%3A00%3A53.872541.m4a?alt=media&amp;token=68e9bd7f-f8e1-4d1b-98d9-4b62116b4ceb</t>
  </si>
  <si>
    <t>|சலீம்</t>
  </si>
  <si>
    <t>1cYfLU5jtvvgkOOA274g</t>
  </si>
  <si>
    <t>2025-07-31 16:02:34.709756</t>
  </si>
  <si>
    <t>(10.4315583, 78.6410467)</t>
  </si>
  <si>
    <t>https://firebasestorage.googleapis.com/v0/b/mindbrink-survey-production.appspot.com/o/audioFiles%2FAtznECuQc6klLPsRR6u2%2FfYiv0HvGk4VbFlXYwsKbSZ6fwXI2%2F2025-07-31%2016%3A02%3A21.994784.m4a?alt=media&amp;token=488f9816-019f-4983-8f94-d82513531732</t>
  </si>
  <si>
    <t>Rani</t>
  </si>
  <si>
    <t>wtOWi85JK6MkpLt81VuN</t>
  </si>
  <si>
    <t>2025-07-31 16:08:50.286676</t>
  </si>
  <si>
    <t>(10.4323844, 78.6407925)</t>
  </si>
  <si>
    <t>CJMR+52F,,Parambur,622104,Tamil Nadu,India.</t>
  </si>
  <si>
    <t>https://firebasestorage.googleapis.com/v0/b/mindbrink-survey-production.appspot.com/o/audioFiles%2FAtznECuQc6klLPsRR6u2%2F2ukCmICpvKWhqTT6dgmjG6nFGjc2%2F2025-07-31%2016%3A08%3A45.728039.m4a?alt=media&amp;token=72c1f614-770f-4ed6-ba68-337ccb847592</t>
  </si>
  <si>
    <t>karuppaiya</t>
  </si>
  <si>
    <t>8IcRlMwuxBSzI0DVEtUn</t>
  </si>
  <si>
    <t>2025-07-31 16:09:11.033096</t>
  </si>
  <si>
    <t>(10.4319012, 78.6406419)</t>
  </si>
  <si>
    <t>https://firebasestorage.googleapis.com/v0/b/mindbrink-survey-production.appspot.com/o/audioFiles%2FAtznECuQc6klLPsRR6u2%2FfYiv0HvGk4VbFlXYwsKbSZ6fwXI2%2F2025-07-31%2016%3A08%3A59.437345.m4a?alt=media&amp;token=d88e0d4e-4904-49e4-944b-4bbfdcbd64bd</t>
  </si>
  <si>
    <t>palaniyammal</t>
  </si>
  <si>
    <t>wRPAUlWcAUU8wb5QeRNP</t>
  </si>
  <si>
    <t>2025-07-31 16:14:59.640113</t>
  </si>
  <si>
    <t>(10.4320965, 78.6409801)</t>
  </si>
  <si>
    <t>https://firebasestorage.googleapis.com/v0/b/mindbrink-survey-production.appspot.com/o/audioFiles%2FAtznECuQc6klLPsRR6u2%2FfYiv0HvGk4VbFlXYwsKbSZ6fwXI2%2F2025-07-31%2016%3A14%3A39.609443.m4a?alt=media&amp;token=d96e802e-8cf6-4660-a6c2-78f00e9cbfe3</t>
  </si>
  <si>
    <t>rauman</t>
  </si>
  <si>
    <t>gAMzTWGcC4BFCRjJ5mbJ</t>
  </si>
  <si>
    <t>2025-07-31 16:16:08.970573</t>
  </si>
  <si>
    <t>(10.4314377, 78.6409942)</t>
  </si>
  <si>
    <t>https://firebasestorage.googleapis.com/v0/b/mindbrink-survey-production.appspot.com/o/audioFiles%2FAtznECuQc6klLPsRR6u2%2F2ukCmICpvKWhqTT6dgmjG6nFGjc2%2F2025-07-31%2016%3A16%3A03.749095.m4a?alt=media&amp;token=e6f80956-45db-4d15-a8b5-bfb4e7f0cee6</t>
  </si>
  <si>
    <t>Ashok kumar</t>
  </si>
  <si>
    <t>xYjSGWf8Y1M3bcR610X8</t>
  </si>
  <si>
    <t>2025-07-31 16:20:16.135129</t>
  </si>
  <si>
    <t>(10.4320555, 78.6410334)</t>
  </si>
  <si>
    <t>https://firebasestorage.googleapis.com/v0/b/mindbrink-survey-production.appspot.com/o/audioFiles%2FAtznECuQc6klLPsRR6u2%2FfYiv0HvGk4VbFlXYwsKbSZ6fwXI2%2F2025-07-31%2016%3A19%3A42.803323.m4a?alt=media&amp;token=51e4e559-8669-464d-bcdb-d966a614cb69</t>
  </si>
  <si>
    <t>jagadeesvaran</t>
  </si>
  <si>
    <t>Gavundar</t>
  </si>
  <si>
    <t>B9VRDfLKrQEro0kbh8TV</t>
  </si>
  <si>
    <t>2025-07-31 16:24:36.763675</t>
  </si>
  <si>
    <t>(10.433047, 78.6407012)</t>
  </si>
  <si>
    <t>CJMR+F5F,,Parambur,622104,Tamil Nadu,India.</t>
  </si>
  <si>
    <t>https://firebasestorage.googleapis.com/v0/b/mindbrink-survey-production.appspot.com/o/audioFiles%2FAtznECuQc6klLPsRR6u2%2F2ukCmICpvKWhqTT6dgmjG6nFGjc2%2F2025-07-31%2016%3A24%3A32.812062.m4a?alt=media&amp;token=d4197e9a-5171-4f1e-a9cb-c01b908e76b7</t>
  </si>
  <si>
    <t>vinayagam</t>
  </si>
  <si>
    <t>PBpEkUE2FKyES3oev17e</t>
  </si>
  <si>
    <t>2025-07-31 16:25:10.788331</t>
  </si>
  <si>
    <t>(10.4333374, 78.6405738)</t>
  </si>
  <si>
    <t>https://firebasestorage.googleapis.com/v0/b/mindbrink-survey-production.appspot.com/o/audioFiles%2FAtznECuQc6klLPsRR6u2%2FfYiv0HvGk4VbFlXYwsKbSZ6fwXI2%2F2025-07-31%2016%3A24%3A44.431557.m4a?alt=media&amp;token=3191602a-5eef-4997-87ae-80870eb1f630</t>
  </si>
  <si>
    <t>rajathi</t>
  </si>
  <si>
    <t>du0hV8XEWWRdkGkiIHIP</t>
  </si>
  <si>
    <t>2025-07-31 16:29:30.716542</t>
  </si>
  <si>
    <t>(10.4333533, 78.6404967)</t>
  </si>
  <si>
    <t>https://firebasestorage.googleapis.com/v0/b/mindbrink-survey-production.appspot.com/o/audioFiles%2FAtznECuQc6klLPsRR6u2%2FfYiv0HvGk4VbFlXYwsKbSZ6fwXI2%2F2025-07-31%2016%3A29%3A18.528382.m4a?alt=media&amp;token=f8a221b6-1d69-4599-bcba-3a537c3c5ca6</t>
  </si>
  <si>
    <t>Ratha</t>
  </si>
  <si>
    <t>QlRkyhux5cel9lGTLINq</t>
  </si>
  <si>
    <t>2025-07-31 16:37:48.695052</t>
  </si>
  <si>
    <t>(10.4335623, 78.6403558)</t>
  </si>
  <si>
    <t>https://firebasestorage.googleapis.com/v0/b/mindbrink-survey-production.appspot.com/o/audioFiles%2FAtznECuQc6klLPsRR6u2%2F2ukCmICpvKWhqTT6dgmjG6nFGjc2%2F2025-07-31%2016%3A37%3A44.559656.m4a?alt=media&amp;token=e74ba123-aed7-49a8-94f5-2958deb976f5</t>
  </si>
  <si>
    <t>muthumari</t>
  </si>
  <si>
    <t>L4MHtwv1ldf40WyB2TZn</t>
  </si>
  <si>
    <t>2025-07-31 16:42:50.159230</t>
  </si>
  <si>
    <t>(10.4335001, 78.6404177)</t>
  </si>
  <si>
    <t>https://firebasestorage.googleapis.com/v0/b/mindbrink-survey-production.appspot.com/o/audioFiles%2FAtznECuQc6klLPsRR6u2%2FfYiv0HvGk4VbFlXYwsKbSZ6fwXI2%2F2025-07-31%2016%3A42%3A43.293262.m4a?alt=media&amp;token=36676712-95a7-4c3f-92c1-39d14617e696</t>
  </si>
  <si>
    <t>Krishnamoorthi</t>
  </si>
  <si>
    <t>u7nslsxnSBQvkYFL43B9</t>
  </si>
  <si>
    <t>2025-07-31 16:48:19.415353</t>
  </si>
  <si>
    <t>(10.4335457, 78.6403639)</t>
  </si>
  <si>
    <t>https://firebasestorage.googleapis.com/v0/b/mindbrink-survey-production.appspot.com/o/audioFiles%2FAtznECuQc6klLPsRR6u2%2FfYiv0HvGk4VbFlXYwsKbSZ6fwXI2%2F2025-07-31%2016%3A48%3A12.841295.m4a?alt=media&amp;token=79fd1f47-2b5d-4b7a-b8f4-d74d8e628fc3</t>
  </si>
  <si>
    <t>NmputGHvS6gyLhqKUMZU</t>
  </si>
  <si>
    <t>2025-07-31 16:48:36.086531</t>
  </si>
  <si>
    <t>(10.4342566, 78.6398925)</t>
  </si>
  <si>
    <t>CJMR+P2C,,Parambur,622104,Tamil Nadu,India.</t>
  </si>
  <si>
    <t>https://firebasestorage.googleapis.com/v0/b/mindbrink-survey-production.appspot.com/o/audioFiles%2FAtznECuQc6klLPsRR6u2%2F2ukCmICpvKWhqTT6dgmjG6nFGjc2%2F2025-07-31%2016%3A48%3A30.315342.m4a?alt=media&amp;token=e1f3574a-e369-4e7d-845b-33ca02e49a46</t>
  </si>
  <si>
    <t>Manganathan</t>
  </si>
  <si>
    <t>2PY2n0mGsG3n10PdpKLb</t>
  </si>
  <si>
    <t>2025-07-31 16:54:51.042200</t>
  </si>
  <si>
    <t>(10.4342509, 78.6398856)</t>
  </si>
  <si>
    <t>https://firebasestorage.googleapis.com/v0/b/mindbrink-survey-production.appspot.com/o/audioFiles%2FAtznECuQc6klLPsRR6u2%2FfYiv0HvGk4VbFlXYwsKbSZ6fwXI2%2F2025-07-31%2016%3A54%3A34.442746.m4a?alt=media&amp;token=fc69599f-799f-4aac-a380-80fdbe3dde09</t>
  </si>
  <si>
    <t>subbaiya</t>
  </si>
  <si>
    <t>J5LuLm20Bd1fY6Kj1xVk</t>
  </si>
  <si>
    <t>2025-07-31 16:59:21.626096</t>
  </si>
  <si>
    <t>(10.4344085, 78.6397728)</t>
  </si>
  <si>
    <t>CJMQ+PV9,,Parambur,622104,Tamil Nadu,India.</t>
  </si>
  <si>
    <t>https://firebasestorage.googleapis.com/v0/b/mindbrink-survey-production.appspot.com/o/audioFiles%2FAtznECuQc6klLPsRR6u2%2F2ukCmICpvKWhqTT6dgmjG6nFGjc2%2F2025-07-31%2016%3A59%3A15.840924.m4a?alt=media&amp;token=74ad68ad-fb3a-437f-9789-36697fd9923a</t>
  </si>
  <si>
    <t>Revathi</t>
  </si>
  <si>
    <t>ghd5P4BKwVv81Fr32jxu</t>
  </si>
  <si>
    <t>2025-07-31 17:01:58.198247</t>
  </si>
  <si>
    <t>(10.4344094, 78.639768)</t>
  </si>
  <si>
    <t>https://firebasestorage.googleapis.com/v0/b/mindbrink-survey-production.appspot.com/o/audioFiles%2FAtznECuQc6klLPsRR6u2%2FfYiv0HvGk4VbFlXYwsKbSZ6fwXI2%2F2025-07-31%2017%3A01%3A45.673193.m4a?alt=media&amp;token=ddd96222-f214-4edc-b5ef-f2f514395241</t>
  </si>
  <si>
    <t>vasuthevan</t>
  </si>
  <si>
    <t>i6MxrmJClbIZzeCfdlzj</t>
  </si>
  <si>
    <t>2025-07-31 17:07:13.060601</t>
  </si>
  <si>
    <t>(10.4343117, 78.6397783)</t>
  </si>
  <si>
    <t>https://firebasestorage.googleapis.com/v0/b/mindbrink-survey-production.appspot.com/o/audioFiles%2FAtznECuQc6klLPsRR6u2%2FfYiv0HvGk4VbFlXYwsKbSZ6fwXI2%2F2025-07-31%2017%3A07%3A04.443931.m4a?alt=media&amp;token=9b4686dc-eeea-4d00-aefc-4032b9b86960</t>
  </si>
  <si>
    <t>suganthi</t>
  </si>
  <si>
    <t>HkI1wJZXmBrz8XNdJB4H</t>
  </si>
  <si>
    <t>2025-07-31 17:09:43.735676</t>
  </si>
  <si>
    <t>https://firebasestorage.googleapis.com/v0/b/mindbrink-survey-production.appspot.com/o/audioFiles%2FAtznECuQc6klLPsRR6u2%2F2ukCmICpvKWhqTT6dgmjG6nFGjc2%2F2025-07-31%2017%3A09%3A32.838323.m4a?alt=media&amp;token=bea0c9cc-4b50-4b30-82ad-56f4d915c260</t>
  </si>
  <si>
    <t>Santhiyq</t>
  </si>
  <si>
    <t>jgG7Mrrq52bgEpyV7ToA</t>
  </si>
  <si>
    <t>2025-07-31 17:12:31.975347</t>
  </si>
  <si>
    <t>(10.4344085, 78.6397732)</t>
  </si>
  <si>
    <t>https://firebasestorage.googleapis.com/v0/b/mindbrink-survey-production.appspot.com/o/audioFiles%2FAtznECuQc6klLPsRR6u2%2FfYiv0HvGk4VbFlXYwsKbSZ6fwXI2%2F2025-07-31%2017%3A12%3A20.128940.m4a?alt=media&amp;token=a198c9de-c020-4da2-a499-c00d185743cf</t>
  </si>
  <si>
    <t>Baskar</t>
  </si>
  <si>
    <t>RYN3wtX9sXE7eJvqqdO4</t>
  </si>
  <si>
    <t>2025-07-31 17:14:55.520509</t>
  </si>
  <si>
    <t>(10.4344078, 78.6397754)</t>
  </si>
  <si>
    <t>https://firebasestorage.googleapis.com/v0/b/mindbrink-survey-production.appspot.com/o/audioFiles%2FAtznECuQc6klLPsRR6u2%2F2ukCmICpvKWhqTT6dgmjG6nFGjc2%2F2025-07-31%2017%3A14%3A51.205390.m4a?alt=media&amp;token=97a9a5c6-20de-4e6e-9734-a059f5fb047a</t>
  </si>
  <si>
    <t>w27ILFNnl7kmUKZ5T0tL</t>
  </si>
  <si>
    <t>2025-07-31 17:20:14.628050</t>
  </si>
  <si>
    <t>(10.4344081, 78.6397747)</t>
  </si>
  <si>
    <t>https://firebasestorage.googleapis.com/v0/b/mindbrink-survey-production.appspot.com/o/audioFiles%2FAtznECuQc6klLPsRR6u2%2FfYiv0HvGk4VbFlXYwsKbSZ6fwXI2%2F2025-07-31%2017%3A19%3A58.155779.m4a?alt=media&amp;token=a121c3cf-4a55-4274-bf1e-c7edb15c0b89</t>
  </si>
  <si>
    <t>moothilal</t>
  </si>
  <si>
    <t>uyDFurJHVQPQ1WBbP9yL</t>
  </si>
  <si>
    <t>2025-07-31 17:22:33.516525</t>
  </si>
  <si>
    <t>(10.4343933, 78.6397706)</t>
  </si>
  <si>
    <t>https://firebasestorage.googleapis.com/v0/b/mindbrink-survey-production.appspot.com/o/audioFiles%2FAtznECuQc6klLPsRR6u2%2F2ukCmICpvKWhqTT6dgmjG6nFGjc2%2F2025-07-31%2017%3A22%3A29.784459.m4a?alt=media&amp;token=710c4406-8f83-4d24-be9b-deceaf25699a</t>
  </si>
  <si>
    <t>Kamala</t>
  </si>
  <si>
    <t>WHRK7bzONOJeYXTNZXO4</t>
  </si>
  <si>
    <t>2025-07-31 17:26:18.466386</t>
  </si>
  <si>
    <t>(10.4343968, 78.6397571)</t>
  </si>
  <si>
    <t>https://firebasestorage.googleapis.com/v0/b/mindbrink-survey-production.appspot.com/o/audioFiles%2FAtznECuQc6klLPsRR6u2%2FfYiv0HvGk4VbFlXYwsKbSZ6fwXI2%2F2025-07-31%2017%3A26%3A13.255689.m4a?alt=media&amp;token=54b51767-f8b7-478d-a62c-d3e67814fb32</t>
  </si>
  <si>
    <t>Selvaakumar</t>
  </si>
  <si>
    <t>xSLTxLNAFc8AaVYDHtwt</t>
  </si>
  <si>
    <t>2025-07-31 17:29:28.994564</t>
  </si>
  <si>
    <t>(10.4344045, 78.6397619)</t>
  </si>
  <si>
    <t>https://firebasestorage.googleapis.com/v0/b/mindbrink-survey-production.appspot.com/o/audioFiles%2FAtznECuQc6klLPsRR6u2%2F2ukCmICpvKWhqTT6dgmjG6nFGjc2%2F2025-07-31%2017%3A29%3A24.568565.m4a?alt=media&amp;token=58352557-67e5-4126-af46-e33e93aaa67d</t>
  </si>
  <si>
    <t>Siva</t>
  </si>
  <si>
    <t>g1yo6mOQPpxFKcUps8Xt</t>
  </si>
  <si>
    <t>2025-07-31 17:34:54.420587</t>
  </si>
  <si>
    <t>(10.4344228, 78.639753)</t>
  </si>
  <si>
    <t>https://firebasestorage.googleapis.com/v0/b/mindbrink-survey-production.appspot.com/o/audioFiles%2FAtznECuQc6klLPsRR6u2%2FfYiv0HvGk4VbFlXYwsKbSZ6fwXI2%2F2025-07-31%2017%3A34%3A37.009719.m4a?alt=media&amp;token=a1390298-d3df-45ae-8bf5-a73d544c10ad</t>
  </si>
  <si>
    <t>kamal</t>
  </si>
  <si>
    <t>25,000 - 50,000</t>
  </si>
  <si>
    <t>umq6Zc34R85ybQodd87B</t>
  </si>
  <si>
    <t>2025-07-31 17:35:50.650778</t>
  </si>
  <si>
    <t>(10.4344334, 78.6397252)</t>
  </si>
  <si>
    <t>https://firebasestorage.googleapis.com/v0/b/mindbrink-survey-production.appspot.com/o/audioFiles%2FAtznECuQc6klLPsRR6u2%2F2ukCmICpvKWhqTT6dgmjG6nFGjc2%2F2025-07-31%2017%3A35%3A45.792149.m4a?alt=media&amp;token=0f817fb6-208a-4282-a52d-800a413a4aff</t>
  </si>
  <si>
    <t>Chinnaiya</t>
  </si>
  <si>
    <t>kPfmHGUFqCi2dbNb62d0</t>
  </si>
  <si>
    <t>2025-07-31 17:38:05.048295</t>
  </si>
  <si>
    <t>(10.4342002, 78.6395034)</t>
  </si>
  <si>
    <t>CJMQ+PVC,,Parambur,622104,Tamil Nadu,India.</t>
  </si>
  <si>
    <t>https://firebasestorage.googleapis.com/v0/b/mindbrink-survey-production.appspot.com/o/audioFiles%2FAtznECuQc6klLPsRR6u2%2F2ukCmICpvKWhqTT6dgmjG6nFGjc2%2F2025-07-31%2017%3A38%3A01.636260.m4a?alt=media&amp;token=e8311e41-e2d8-49f3-8136-5321a8bd6ef2</t>
  </si>
  <si>
    <t>Pandithurai</t>
  </si>
  <si>
    <t>3TriIHLHL0PM2aC0NDDy</t>
  </si>
  <si>
    <t>2025-07-31 17:41:46.592849</t>
  </si>
  <si>
    <t>(10.4341848, 78.6395271)</t>
  </si>
  <si>
    <t>https://firebasestorage.googleapis.com/v0/b/mindbrink-survey-production.appspot.com/o/audioFiles%2FAtznECuQc6klLPsRR6u2%2F2ukCmICpvKWhqTT6dgmjG6nFGjc2%2F2025-07-31%2017%3A41%3A42.500467.m4a?alt=media&amp;token=3b46b265-9e03-4da5-bf09-5aeb25f67cb2</t>
  </si>
  <si>
    <t>Vasanthi</t>
  </si>
  <si>
    <t>2EzwiFqw0IQwMwdVRVCf</t>
  </si>
  <si>
    <t>2025-07-31 17:44:45.269478</t>
  </si>
  <si>
    <t>(10.4341844, 78.6395236)</t>
  </si>
  <si>
    <t>https://firebasestorage.googleapis.com/v0/b/mindbrink-survey-production.appspot.com/o/audioFiles%2FAtznECuQc6klLPsRR6u2%2F2ukCmICpvKWhqTT6dgmjG6nFGjc2%2F2025-07-31%2017%3A44%3A40.919690.m4a?alt=media&amp;token=cc70683d-d918-4371-b434-08a037b450d4</t>
  </si>
  <si>
    <t>klV0wIWGlSy2B9NiKIML</t>
  </si>
  <si>
    <t>2025-07-31 17:47:46.372882</t>
  </si>
  <si>
    <t>(10.4342687, 78.6393861)</t>
  </si>
  <si>
    <t>CJMQ+MPP,,Parambur,622104,Tamil Nadu,India.</t>
  </si>
  <si>
    <t>https://firebasestorage.googleapis.com/v0/b/mindbrink-survey-production.appspot.com/o/audioFiles%2FAtznECuQc6klLPsRR6u2%2FfYiv0HvGk4VbFlXYwsKbSZ6fwXI2%2F2025-07-31%2017%3A47%3A41.975222.m4a?alt=media&amp;token=2b2cf2b3-f736-45e1-83ee-d9689e7025b2</t>
  </si>
  <si>
    <t>Iqbal</t>
  </si>
  <si>
    <t>CqWVspCkswoMmUoNItQm</t>
  </si>
  <si>
    <t>2025-07-31 18:02:48.123366</t>
  </si>
  <si>
    <t>(10.4495066, 78.6067112)</t>
  </si>
  <si>
    <t>CJX4+XGF,,Pudukkottai,622408,Tamil Nadu,India.</t>
  </si>
  <si>
    <t>https://firebasestorage.googleapis.com/v0/b/mindbrink-survey-production.appspot.com/o/audioFiles%2FAtznECuQc6klLPsRR6u2%2F2ukCmICpvKWhqTT6dgmjG6nFGjc2%2F2025-07-31%2018%3A02%3A36.192941.m4a?alt=media&amp;token=2759bfab-7efd-4ac1-b75f-be5f742e8fc7</t>
  </si>
  <si>
    <t>KILIKUDI</t>
  </si>
  <si>
    <t>Murugesan</t>
  </si>
  <si>
    <t>th7zJIARpBHqKvQgWQSd</t>
  </si>
  <si>
    <t>2025-07-31 18:05:53.193981</t>
  </si>
  <si>
    <t>(10.449125, 78.6066767)</t>
  </si>
  <si>
    <t>https://firebasestorage.googleapis.com/v0/b/mindbrink-survey-production.appspot.com/o/audioFiles%2FAtznECuQc6klLPsRR6u2%2FfYiv0HvGk4VbFlXYwsKbSZ6fwXI2%2F2025-07-31%2018%3A05%3A02.240880.m4a?alt=media&amp;token=a54c5e1d-993d-4636-a5c9-3a385e075172</t>
  </si>
  <si>
    <t>Perabakar</t>
  </si>
  <si>
    <t>K1TeOqOH5StgbYoX22TE</t>
  </si>
  <si>
    <t>2025-07-31 18:06:33.414429</t>
  </si>
  <si>
    <t>(10.4569573, 78.7041386)</t>
  </si>
  <si>
    <t>FP43+JMJ,,Annavasal,622101,Tamil Nadu,India.</t>
  </si>
  <si>
    <t>https://firebasestorage.googleapis.com/v0/b/mindbrink-survey-production.appspot.com/o/audioFiles%2FAtznECuQc6klLPsRR6u2%2Fe5risFoEPidDckOLperfsZqxzae2%2F2025-07-31%2018%3A06%3A29.141865.m4a?alt=media&amp;token=999d8bd2-5144-47e7-bdb5-65e7fddabce8</t>
  </si>
  <si>
    <t>சுகாசினி</t>
  </si>
  <si>
    <t>2iuBGvETqGXazdybf3BP</t>
  </si>
  <si>
    <t>2025-07-31 18:12:03.672068</t>
  </si>
  <si>
    <t>(10.4560416, 78.7024415)</t>
  </si>
  <si>
    <t>58/59,,Annavasal,622101,Tamil Nadu,India.</t>
  </si>
  <si>
    <t>https://firebasestorage.googleapis.com/v0/b/mindbrink-survey-production.appspot.com/o/audioFiles%2FAtznECuQc6klLPsRR6u2%2Fe5risFoEPidDckOLperfsZqxzae2%2F2025-07-31%2018%3A11%3A59.725725.m4a?alt=media&amp;token=2b83a6d9-3acf-4bbb-9893-bcfd635b4306</t>
  </si>
  <si>
    <t>மகேஸ்வரி</t>
  </si>
  <si>
    <t>VMbtDoDuAvWFW0vr55gX</t>
  </si>
  <si>
    <t>2025-07-31 18:14:20.221955</t>
  </si>
  <si>
    <t>(10.40229, 78.6035183)</t>
  </si>
  <si>
    <t>CJ23+GCJ,,Karaiyur,622408,Tamil Nadu,India.</t>
  </si>
  <si>
    <t>https://firebasestorage.googleapis.com/v0/b/mindbrink-survey-production.appspot.com/o/audioFiles%2FAtznECuQc6klLPsRR6u2%2F2ukCmICpvKWhqTT6dgmjG6nFGjc2%2F2025-07-31%2018%3A14%3A02.898752.m4a?alt=media&amp;token=26d35a23-f013-4799-be7c-5d102f0f60ba</t>
  </si>
  <si>
    <t>Balakrishnan</t>
  </si>
  <si>
    <t>HfcClk3s8LTm6CCRY7Ib</t>
  </si>
  <si>
    <t>2025-07-31 18:18:14.381740</t>
  </si>
  <si>
    <t>(10.4563014, 78.7025484)</t>
  </si>
  <si>
    <t>https://firebasestorage.googleapis.com/v0/b/mindbrink-survey-production.appspot.com/o/audioFiles%2FAtznECuQc6klLPsRR6u2%2Fe5risFoEPidDckOLperfsZqxzae2%2F2025-07-31%2018%3A18%3A09.744142.m4a?alt=media&amp;token=4afb72dc-2b3f-4ebf-b9a7-4de3b7a892be</t>
  </si>
  <si>
    <t>அடைக்கலம்</t>
  </si>
  <si>
    <t>dgTJNFHlatk7qi8sgwtA</t>
  </si>
  <si>
    <t>2025-07-31 18:20:27.016614</t>
  </si>
  <si>
    <t>(10.4493783, 78.6063417)</t>
  </si>
  <si>
    <t>https://firebasestorage.googleapis.com/v0/b/mindbrink-survey-production.appspot.com/o/audioFiles%2FAtznECuQc6klLPsRR6u2%2FfYiv0HvGk4VbFlXYwsKbSZ6fwXI2%2F2025-07-31%2018%3A16%3A54.991001.m4a?alt=media&amp;token=a771cbfa-ffd6-4fde-bd43-e07b29ba6238</t>
  </si>
  <si>
    <t>Sakthivel</t>
  </si>
  <si>
    <t>Tt5vlycPttHckHwkQRDK</t>
  </si>
  <si>
    <t>2025-07-31 18:22:10.891921</t>
  </si>
  <si>
    <t>(10.456454, 78.7024846)</t>
  </si>
  <si>
    <t>https://firebasestorage.googleapis.com/v0/b/mindbrink-survey-production.appspot.com/o/audioFiles%2FAtznECuQc6klLPsRR6u2%2Fe5risFoEPidDckOLperfsZqxzae2%2F2025-07-31%2018%3A22%3A07.660455.m4a?alt=media&amp;token=e35d7d65-0a84-4b76-b7a9-8d623f0f38f2</t>
  </si>
  <si>
    <t>நிசாந்தி</t>
  </si>
  <si>
    <t>zmPdXa0GEr0atPEH5p6k</t>
  </si>
  <si>
    <t>2025-07-31 18:23:00.694333</t>
  </si>
  <si>
    <t>(10.4430522, 78.6130961)</t>
  </si>
  <si>
    <t>CJV7+4MC,,Veppaganipatti,622408,Tamil Nadu,India.</t>
  </si>
  <si>
    <t>https://firebasestorage.googleapis.com/v0/b/mindbrink-survey-production.appspot.com/o/audioFiles%2FAtznECuQc6klLPsRR6u2%2F2ukCmICpvKWhqTT6dgmjG6nFGjc2%2F2025-07-31%2018%3A22%3A46.981719.m4a?alt=media&amp;token=ab2716b1-78e9-47b8-bf0b-98c71f72e951</t>
  </si>
  <si>
    <t>Sathiyapriya</t>
  </si>
  <si>
    <t>valaiyar</t>
  </si>
  <si>
    <t>jsA942wNMNNgIMjCbR2Z</t>
  </si>
  <si>
    <t>2025-07-31 18:28:19.021829</t>
  </si>
  <si>
    <t>(10.4566714, 78.702772)</t>
  </si>
  <si>
    <t>https://firebasestorage.googleapis.com/v0/b/mindbrink-survey-production.appspot.com/o/audioFiles%2FAtznECuQc6klLPsRR6u2%2Fe5risFoEPidDckOLperfsZqxzae2%2F2025-07-31%2018%3A28%3A13.673043.m4a?alt=media&amp;token=d1cf6cf9-0bb5-4f5c-9207-0248b92396f2</t>
  </si>
  <si>
    <t>ஆதிசிவன்</t>
  </si>
  <si>
    <t>PIJl7AkkyjjYIOwjwRTz</t>
  </si>
  <si>
    <t>2025-07-31 18:29:27.532108</t>
  </si>
  <si>
    <t>(10.449675, 78.6051317)</t>
  </si>
  <si>
    <t>CJX4+V49,,Kilikkudi,622408,Tamil Nadu,India.</t>
  </si>
  <si>
    <t>https://firebasestorage.googleapis.com/v0/b/mindbrink-survey-production.appspot.com/o/audioFiles%2FAtznECuQc6klLPsRR6u2%2FfYiv0HvGk4VbFlXYwsKbSZ6fwXI2%2F2025-07-31%2018%3A27%3A51.113690.m4a?alt=media&amp;token=d9aa65cc-e120-411f-9bf5-d0d7b33a6d0f</t>
  </si>
  <si>
    <t>Ganesan</t>
  </si>
  <si>
    <t>5Y73XE1ZDEcOmvj91eJ7</t>
  </si>
  <si>
    <t>2025-07-31 18:32:14.741453</t>
  </si>
  <si>
    <t>(10.4498788, 78.6042372)</t>
  </si>
  <si>
    <t>CJX3+WM6,,Kilikkudi,622408,Tamil Nadu,India.</t>
  </si>
  <si>
    <t>https://firebasestorage.googleapis.com/v0/b/mindbrink-survey-production.appspot.com/o/audioFiles%2FAtznECuQc6klLPsRR6u2%2F2ukCmICpvKWhqTT6dgmjG6nFGjc2%2F2025-07-31%2018%3A32%3A05.766951.m4a?alt=media&amp;token=3a543cc7-b446-4044-98ae-06317a666842</t>
  </si>
  <si>
    <t>Sivarajan</t>
  </si>
  <si>
    <t>OzDpYQmJEOmDY4qaUrcG</t>
  </si>
  <si>
    <t>2025-07-31 18:35:07.176754</t>
  </si>
  <si>
    <t>(10.4567462, 78.7025923)</t>
  </si>
  <si>
    <t>https://firebasestorage.googleapis.com/v0/b/mindbrink-survey-production.appspot.com/o/audioFiles%2FAtznECuQc6klLPsRR6u2%2Fe5risFoEPidDckOLperfsZqxzae2%2F2025-07-31%2018%3A35%3A02.737165.m4a?alt=media&amp;token=668b2223-702c-4617-b375-0961d5215115</t>
  </si>
  <si>
    <t>சுதா</t>
  </si>
  <si>
    <t>Uf29irxqJ6s8emMR2JVE</t>
  </si>
  <si>
    <t>2025-07-31 18:36:29.918774</t>
  </si>
  <si>
    <t>(10.4496125, 78.6053277)</t>
  </si>
  <si>
    <t>https://firebasestorage.googleapis.com/v0/b/mindbrink-survey-production.appspot.com/o/audioFiles%2FAtznECuQc6klLPsRR6u2%2FfYiv0HvGk4VbFlXYwsKbSZ6fwXI2%2F2025-07-31%2018%3A33%3A21.403396.m4a?alt=media&amp;token=22054840-f924-40a1-aeb3-8dffec8fcd82</t>
  </si>
  <si>
    <t>marimuthu</t>
  </si>
  <si>
    <t>xJJk66IXHOOI1py0kVzd</t>
  </si>
  <si>
    <t>2025-07-31 18:36:38.508524</t>
  </si>
  <si>
    <t>(10.4498941, 78.6043984)</t>
  </si>
  <si>
    <t>https://firebasestorage.googleapis.com/v0/b/mindbrink-survey-production.appspot.com/o/audioFiles%2FAtznECuQc6klLPsRR6u2%2F2ukCmICpvKWhqTT6dgmjG6nFGjc2%2F2025-07-31%2018%3A36%3A31.901589.m4a?alt=media&amp;token=64b39532-543a-4853-9c33-c76b4f769f59</t>
  </si>
  <si>
    <t>rLlhBOj7wJWNlrxud3ue</t>
  </si>
  <si>
    <t>2025-07-31 18:40:41.420515</t>
  </si>
  <si>
    <t>(10.4566214, 78.7021719)</t>
  </si>
  <si>
    <t>https://firebasestorage.googleapis.com/v0/b/mindbrink-survey-production.appspot.com/o/audioFiles%2FAtznECuQc6klLPsRR6u2%2Fe5risFoEPidDckOLperfsZqxzae2%2F2025-07-31%2018%3A40%3A35.607223.m4a?alt=media&amp;token=f2dbea8e-6805-44fe-bb4d-b4cc5168dc39</t>
  </si>
  <si>
    <t>விஜயராணி</t>
  </si>
  <si>
    <t>VAin4Xu3ZPa1LBoW0bx8</t>
  </si>
  <si>
    <t>2025-07-31 18:47:43.347098</t>
  </si>
  <si>
    <t>(10.4564988, 78.701436)</t>
  </si>
  <si>
    <t>FP42+GHH,,Annavasal,622101,Tamil Nadu,India.</t>
  </si>
  <si>
    <t>https://firebasestorage.googleapis.com/v0/b/mindbrink-survey-production.appspot.com/o/audioFiles%2FAtznECuQc6klLPsRR6u2%2Fe5risFoEPidDckOLperfsZqxzae2%2F2025-07-31%2018%3A47%3A38.869090.m4a?alt=media&amp;token=889a749b-c058-42dc-91c9-72115aac638d</t>
  </si>
  <si>
    <t>லதா</t>
  </si>
  <si>
    <t>bbgwq3Tgw6PVZm5DW8YR</t>
  </si>
  <si>
    <t>2025-07-31 18:49:52.555803</t>
  </si>
  <si>
    <t>(10.4497925, 78.6038359)</t>
  </si>
  <si>
    <t>CJX3+XFG,,Kilikkudi,622408,Tamil Nadu,India.</t>
  </si>
  <si>
    <t>https://firebasestorage.googleapis.com/v0/b/mindbrink-survey-production.appspot.com/o/audioFiles%2FAtznECuQc6klLPsRR6u2%2F2ukCmICpvKWhqTT6dgmjG6nFGjc2%2F2025-07-31%2018%3A49%3A24.017840.m4a?alt=media&amp;token=f28f7437-dfa7-4c9d-878b-9b51c65874ce</t>
  </si>
  <si>
    <t>Ramaraj</t>
  </si>
  <si>
    <t>9jO1xWqf3EfhsI4MWeqC</t>
  </si>
  <si>
    <t>2025-07-31 18:50:40.034975</t>
  </si>
  <si>
    <t>(10.4499118, 78.604452)</t>
  </si>
  <si>
    <t>https://firebasestorage.googleapis.com/v0/b/mindbrink-survey-production.appspot.com/o/audioFiles%2FAtznECuQc6klLPsRR6u2%2FfYiv0HvGk4VbFlXYwsKbSZ6fwXI2%2F2025-07-31%2018%3A42%3A02.422454.m4a?alt=media&amp;token=3c14faed-1ef8-40ab-be4d-a47b1e7f592e</t>
  </si>
  <si>
    <t>Adaiki</t>
  </si>
  <si>
    <t>ZU81yM7ZSY8CTr8aSFcH</t>
  </si>
  <si>
    <t>2025-07-31 18:52:35.587581</t>
  </si>
  <si>
    <t>(10.4562998, 78.7011888)</t>
  </si>
  <si>
    <t>https://firebasestorage.googleapis.com/v0/b/mindbrink-survey-production.appspot.com/o/audioFiles%2FAtznECuQc6klLPsRR6u2%2Fe5risFoEPidDckOLperfsZqxzae2%2F2025-07-31%2018%3A52%3A26.778108.m4a?alt=media&amp;token=14608de2-9264-4e26-b030-d898117c7cf2</t>
  </si>
  <si>
    <t>முருகேசன்</t>
  </si>
  <si>
    <t>cjvLHfUzvJGBFgdX3QUB</t>
  </si>
  <si>
    <t>2025-07-31 18:54:50.842291</t>
  </si>
  <si>
    <t>(10.4499016, 78.6045623)</t>
  </si>
  <si>
    <t>https://firebasestorage.googleapis.com/v0/b/mindbrink-survey-production.appspot.com/o/audioFiles%2FAtznECuQc6klLPsRR6u2%2FfYiv0HvGk4VbFlXYwsKbSZ6fwXI2%2F2025-07-31%2018%3A54%3A05.539123.m4a?alt=media&amp;token=262213d9-5139-4b98-9318-abd85360bd87</t>
  </si>
  <si>
    <t>Sivakumar</t>
  </si>
  <si>
    <t>vtULjwB8WG7D5kl9fVBQ</t>
  </si>
  <si>
    <t>2025-07-31 18:55:22.393030</t>
  </si>
  <si>
    <t>(10.4499848, 78.603816)</t>
  </si>
  <si>
    <t>https://firebasestorage.googleapis.com/v0/b/mindbrink-survey-production.appspot.com/o/audioFiles%2FAtznECuQc6klLPsRR6u2%2F2ukCmICpvKWhqTT6dgmjG6nFGjc2%2F2025-07-31%2018%3A55%3A18.312945.m4a?alt=media&amp;token=56c7844f-3b3f-4cee-85b9-f4810f2bab1f</t>
  </si>
  <si>
    <t>Anandapandiyan</t>
  </si>
  <si>
    <t>OoegsPFlFmKb9yAdX0Pe</t>
  </si>
  <si>
    <t>2025-07-31 18:57:45.946674</t>
  </si>
  <si>
    <t>(10.4499761, 78.6038009)</t>
  </si>
  <si>
    <t>https://firebasestorage.googleapis.com/v0/b/mindbrink-survey-production.appspot.com/o/audioFiles%2FAtznECuQc6klLPsRR6u2%2F2ukCmICpvKWhqTT6dgmjG6nFGjc2%2F2025-07-31%2018%3A57%3A37.744636.m4a?alt=media&amp;token=d9c50570-0854-4f5f-bdf0-b9f67ffcd701</t>
  </si>
  <si>
    <t>kalaiarasan</t>
  </si>
  <si>
    <t>LZxObkz0mRGg4miGbE0L</t>
  </si>
  <si>
    <t>2025-07-31 18:59:33.115702</t>
  </si>
  <si>
    <t>(10.456437, 78.7012662)</t>
  </si>
  <si>
    <t>https://firebasestorage.googleapis.com/v0/b/mindbrink-survey-production.appspot.com/o/audioFiles%2FAtznECuQc6klLPsRR6u2%2Fe5risFoEPidDckOLperfsZqxzae2%2F2025-07-31%2018%3A59%3A28.444941.m4a?alt=media&amp;token=bf78f13f-93c2-46d2-b126-ea57e272ec9a</t>
  </si>
  <si>
    <t>ஷீலா ராணி</t>
  </si>
  <si>
    <t>2AHCMtLtKR04ZLtdWArp</t>
  </si>
  <si>
    <t>2025-07-31 19:01:43.780165</t>
  </si>
  <si>
    <t>(10.449884, 78.6034291)</t>
  </si>
  <si>
    <t>CJX3+W73,,Kilikkudi,622408,Tamil Nadu,India.</t>
  </si>
  <si>
    <t>https://firebasestorage.googleapis.com/v0/b/mindbrink-survey-production.appspot.com/o/audioFiles%2FAtznECuQc6klLPsRR6u2%2FfYiv0HvGk4VbFlXYwsKbSZ6fwXI2%2F2025-07-31%2019%3A00%3A45.286438.m4a?alt=media&amp;token=7f1c2787-5133-46ff-9a52-c19eedaa3ff0</t>
  </si>
  <si>
    <t>Hariram</t>
  </si>
  <si>
    <t>iNlpBgfidY1XtsVi2PRv</t>
  </si>
  <si>
    <t>2025-07-31 19:04:08.228170</t>
  </si>
  <si>
    <t>(10.4499077, 78.6033423)</t>
  </si>
  <si>
    <t>https://firebasestorage.googleapis.com/v0/b/mindbrink-survey-production.appspot.com/o/audioFiles%2FAtznECuQc6klLPsRR6u2%2F2ukCmICpvKWhqTT6dgmjG6nFGjc2%2F2025-07-31%2019%3A03%3A55.423671.m4a?alt=media&amp;token=ac6613f4-2971-4f67-997d-28cab785f5cd</t>
  </si>
  <si>
    <t>Suresh</t>
  </si>
  <si>
    <t>rylhYmwhCEyXSCUevmNf</t>
  </si>
  <si>
    <t>2025-07-31 19:06:43.178877</t>
  </si>
  <si>
    <t>(10.4565256, 78.7012349)</t>
  </si>
  <si>
    <t>https://firebasestorage.googleapis.com/v0/b/mindbrink-survey-production.appspot.com/o/audioFiles%2FAtznECuQc6klLPsRR6u2%2Fe5risFoEPidDckOLperfsZqxzae2%2F2025-07-31%2019%3A06%3A25.636433.m4a?alt=media&amp;token=99ec3c0c-089b-4c7d-94ea-0007fd9b0d53</t>
  </si>
  <si>
    <t>அழகுமணி</t>
  </si>
  <si>
    <t>மார்க்ஸிஸ்ட் கம்யூனிஸ்ட் கட்சி / CPM</t>
  </si>
  <si>
    <t>EohkXCUv4y4sm0x507D5</t>
  </si>
  <si>
    <t>2025-07-31 19:07:52.299344</t>
  </si>
  <si>
    <t>(10.4499972, 78.6037272)</t>
  </si>
  <si>
    <t>https://firebasestorage.googleapis.com/v0/b/mindbrink-survey-production.appspot.com/o/audioFiles%2FAtznECuQc6klLPsRR6u2%2F2ukCmICpvKWhqTT6dgmjG6nFGjc2%2F2025-07-31%2019%3A07%3A31.678351.m4a?alt=media&amp;token=55d158db-81e9-402f-83fb-dc701df2471c</t>
  </si>
  <si>
    <t>Duraisamy</t>
  </si>
  <si>
    <t>kurumban</t>
  </si>
  <si>
    <t>MRLAVcINdNWpWVZUdwBV</t>
  </si>
  <si>
    <t>2025-07-31 19:08:23.535480</t>
  </si>
  <si>
    <t>(10.4498967, 78.6045032)</t>
  </si>
  <si>
    <t>https://firebasestorage.googleapis.com/v0/b/mindbrink-survey-production.appspot.com/o/audioFiles%2FAtznECuQc6klLPsRR6u2%2FfYiv0HvGk4VbFlXYwsKbSZ6fwXI2%2F2025-07-31%2019%3A05%3A28.235147.m4a?alt=media&amp;token=b5176f59-fec0-48bb-bc4a-3623cc4dbbc9</t>
  </si>
  <si>
    <t>jayarani</t>
  </si>
  <si>
    <t>FKLvDrdt2RctXZMorwVX</t>
  </si>
  <si>
    <t>2025-07-31 19:13:29.842677</t>
  </si>
  <si>
    <t>(10.4499454, 78.6043797)</t>
  </si>
  <si>
    <t>https://firebasestorage.googleapis.com/v0/b/mindbrink-survey-production.appspot.com/o/audioFiles%2FAtznECuQc6klLPsRR6u2%2F2ukCmICpvKWhqTT6dgmjG6nFGjc2%2F2025-07-31%2019%3A12%3A23.044350.m4a?alt=media&amp;token=cf1baf50-c0c3-4d53-9952-ace86b0ab267</t>
  </si>
  <si>
    <t>9g2pzcnwCdEV0wDqCfIf</t>
  </si>
  <si>
    <t>2025-07-31 19:14:42.115378</t>
  </si>
  <si>
    <t>(10.4499064, 78.6045317)</t>
  </si>
  <si>
    <t>CKM VILLA 1071,,Kilikkudi,622102,Tamil Nadu,India.</t>
  </si>
  <si>
    <t>https://firebasestorage.googleapis.com/v0/b/mindbrink-survey-production.appspot.com/o/audioFiles%2FAtznECuQc6klLPsRR6u2%2FfYiv0HvGk4VbFlXYwsKbSZ6fwXI2%2F2025-07-31%2019%3A12%3A47.954050.m4a?alt=media&amp;token=072ba113-b084-4ac0-b280-4b7e2470c75e</t>
  </si>
  <si>
    <t>eAJveYorMTxv3Y31ru1D</t>
  </si>
  <si>
    <t>2025-07-31 19:15:47.720405</t>
  </si>
  <si>
    <t>(10.4564434, 78.7011052)</t>
  </si>
  <si>
    <t>https://firebasestorage.googleapis.com/v0/b/mindbrink-survey-production.appspot.com/o/audioFiles%2FAtznECuQc6klLPsRR6u2%2Fe5risFoEPidDckOLperfsZqxzae2%2F2025-07-31%2019%3A15%3A36.507099.m4a?alt=media&amp;token=de88f929-908b-4e8c-a9e1-0aeeea5ca8aa</t>
  </si>
  <si>
    <t>லெட்சுமி</t>
  </si>
  <si>
    <t>TOWDey6BJpkYhWD4CE0X</t>
  </si>
  <si>
    <t>2025-07-31 19:16:20.846755</t>
  </si>
  <si>
    <t>(10.4501251, 78.6032475)</t>
  </si>
  <si>
    <t>FJ23+47H,,Kilikkudi,622102,Tamil Nadu,India.</t>
  </si>
  <si>
    <t>https://firebasestorage.googleapis.com/v0/b/mindbrink-survey-production.appspot.com/o/audioFiles%2FAtznECuQc6klLPsRR6u2%2F2ukCmICpvKWhqTT6dgmjG6nFGjc2%2F2025-07-31%2019%3A16%3A09.081678.m4a?alt=media&amp;token=15e86646-0d57-4a8c-bef4-17ab0921a0b4</t>
  </si>
  <si>
    <t>Sureshkumar</t>
  </si>
  <si>
    <t>dAnCcSR2EdFqJzVjDr7m</t>
  </si>
  <si>
    <t>2025-07-31 19:18:37.512730</t>
  </si>
  <si>
    <t>(10.4500429, 78.6031804)</t>
  </si>
  <si>
    <t>https://firebasestorage.googleapis.com/v0/b/mindbrink-survey-production.appspot.com/o/audioFiles%2FAtznECuQc6klLPsRR6u2%2F2ukCmICpvKWhqTT6dgmjG6nFGjc2%2F2025-07-31%2019%3A18%3A31.119202.m4a?alt=media&amp;token=5f75a6bc-2d2f-447b-9fe9-ddb8495003df</t>
  </si>
  <si>
    <t>owYKq9gjO0RXuWoKitsN</t>
  </si>
  <si>
    <t>2025-07-31 19:19:28.475717</t>
  </si>
  <si>
    <t>(10.4565222, 78.7010101)</t>
  </si>
  <si>
    <t>45,,Annavasal,622101,Tamil Nadu,India.</t>
  </si>
  <si>
    <t>https://firebasestorage.googleapis.com/v0/b/mindbrink-survey-production.appspot.com/o/audioFiles%2FAtznECuQc6klLPsRR6u2%2Fe5risFoEPidDckOLperfsZqxzae2%2F2025-07-31%2019%3A19%3A17.760170.m4a?alt=media&amp;token=c4173c16-2c5e-4695-ac20-b94ffbb0eeb0</t>
  </si>
  <si>
    <t>மனோன்மணி</t>
  </si>
  <si>
    <t>M3MpQ0djlll6o8Vx4kuo</t>
  </si>
  <si>
    <t>2025-07-31 19:21:42.698840</t>
  </si>
  <si>
    <t>(10.45036, 78.6033622)</t>
  </si>
  <si>
    <t>https://firebasestorage.googleapis.com/v0/b/mindbrink-survey-production.appspot.com/o/audioFiles%2FAtznECuQc6klLPsRR6u2%2F2ukCmICpvKWhqTT6dgmjG6nFGjc2%2F2025-07-31%2019%3A21%3A22.660990.m4a?alt=media&amp;token=eec62b6d-f50d-4d81-be17-d44bfe57679b</t>
  </si>
  <si>
    <t>Thangama</t>
  </si>
  <si>
    <t>VxivbffPvtIi5v1prXmu</t>
  </si>
  <si>
    <t>2025-07-31 19:26:27.553676</t>
  </si>
  <si>
    <t>(10.4511174, 78.6027552)</t>
  </si>
  <si>
    <t>FJ22+9W4,,Kilikkudi,622408,Tamil Nadu,India.</t>
  </si>
  <si>
    <t>https://firebasestorage.googleapis.com/v0/b/mindbrink-survey-production.appspot.com/o/audioFiles%2FAtznECuQc6klLPsRR6u2%2F2ukCmICpvKWhqTT6dgmjG6nFGjc2%2F2025-07-31%2019%3A25%3A47.023190.m4a?alt=media&amp;token=2c3cf10e-22b2-4c68-8925-701920eb8e09</t>
  </si>
  <si>
    <t>saroja</t>
  </si>
  <si>
    <t>jLfBn8FG9cmjQvwjyOD1</t>
  </si>
  <si>
    <t>2025-07-31 19:26:55.691867</t>
  </si>
  <si>
    <t>(10.456422, 78.7003128)</t>
  </si>
  <si>
    <t>https://firebasestorage.googleapis.com/v0/b/mindbrink-survey-production.appspot.com/o/audioFiles%2FAtznECuQc6klLPsRR6u2%2Fe5risFoEPidDckOLperfsZqxzae2%2F2025-07-31%2019%3A26%3A41.670220.m4a?alt=media&amp;token=d302606b-177b-4735-b11d-a738ee7b90d9</t>
  </si>
  <si>
    <t>சர்மிளா</t>
  </si>
  <si>
    <t>FGodaTCYiV1scLJkcqWQ</t>
  </si>
  <si>
    <t>2025-07-31 19:29:08.046087</t>
  </si>
  <si>
    <t>(10.61539, 78.5156283)</t>
  </si>
  <si>
    <t>Alagar Garden,,Vanadirayanpatti,621316,Tamil Nadu,India.</t>
  </si>
  <si>
    <t>https://firebasestorage.googleapis.com/v0/b/mindbrink-survey-production.appspot.com/o/audioFiles%2FAtznECuQc6klLPsRR6u2%2FnV4IA56gMWWp4NfG0H1PGfyqfM92%2F2025-07-31%2019%3A28%3A45.370243.m4a?alt=media&amp;token=0ab8b4df-d978-4766-a299-630fa46baffa</t>
  </si>
  <si>
    <t>f0f6dZsunslaIDZsZl13</t>
  </si>
  <si>
    <t>2025-07-31 19:29:35.183519</t>
  </si>
  <si>
    <t>(10.449914, 78.603922)</t>
  </si>
  <si>
    <t>https://firebasestorage.googleapis.com/v0/b/mindbrink-survey-production.appspot.com/o/audioFiles%2FAtznECuQc6klLPsRR6u2%2F2ukCmICpvKWhqTT6dgmjG6nFGjc2%2F2025-07-31%2019%3A29%3A18.514995.m4a?alt=media&amp;token=066dbf2e-b3f8-4663-bea8-9d79230e5309</t>
  </si>
  <si>
    <t>manimegalai</t>
  </si>
  <si>
    <t>kBZ9hsz6JcLdn9htQgxt</t>
  </si>
  <si>
    <t>2025-07-31 19:32:29.869668</t>
  </si>
  <si>
    <t>(10.4499484, 78.6043694)</t>
  </si>
  <si>
    <t>https://firebasestorage.googleapis.com/v0/b/mindbrink-survey-production.appspot.com/o/audioFiles%2FAtznECuQc6klLPsRR6u2%2F2ukCmICpvKWhqTT6dgmjG6nFGjc2%2F2025-07-31%2019%3A31%3A57.256681.m4a?alt=media&amp;token=3a86064e-5a7e-4a27-96c9-78574b0f1049</t>
  </si>
  <si>
    <t>Manikandan</t>
  </si>
  <si>
    <t>JUI46soR2ubSrPw1AQzg</t>
  </si>
  <si>
    <t>2025-07-31 19:35:15.314486</t>
  </si>
  <si>
    <t>(10.4499167, 78.6045313)</t>
  </si>
  <si>
    <t>https://firebasestorage.googleapis.com/v0/b/mindbrink-survey-production.appspot.com/o/audioFiles%2FAtznECuQc6klLPsRR6u2%2F2ukCmICpvKWhqTT6dgmjG6nFGjc2%2F2025-07-31%2019%3A35%3A07.540057.m4a?alt=media&amp;token=e13b3675-93d5-46cd-ae5a-abe0a48a0091</t>
  </si>
  <si>
    <t>Rangasamy</t>
  </si>
  <si>
    <t>RCcwfrQqVVmXEwmN0XXX</t>
  </si>
  <si>
    <t>2025-07-31 19:42:39.365222</t>
  </si>
  <si>
    <t>(10.4499097, 78.6045688)</t>
  </si>
  <si>
    <t>https://firebasestorage.googleapis.com/v0/b/mindbrink-survey-production.appspot.com/o/audioFiles%2FAtznECuQc6klLPsRR6u2%2F2ukCmICpvKWhqTT6dgmjG6nFGjc2%2F2025-07-31%2019%3A42%3A03.771456.m4a?alt=media&amp;token=a680a6c0-e09d-40e5-b87d-f4a39f043da7</t>
  </si>
  <si>
    <t>Silampayyi</t>
  </si>
  <si>
    <t>rWuFzwavSvsWqwORLGz2</t>
  </si>
  <si>
    <t>2025-07-31 19:45:32.284439</t>
  </si>
  <si>
    <t>(10.449898, 78.6045494)</t>
  </si>
  <si>
    <t>https://firebasestorage.googleapis.com/v0/b/mindbrink-survey-production.appspot.com/o/audioFiles%2FAtznECuQc6klLPsRR6u2%2F2ukCmICpvKWhqTT6dgmjG6nFGjc2%2F2025-07-31%2019%3A45%3A02.875675.m4a?alt=media&amp;token=79af50ee-7cf6-4920-affd-bd3cd9b476ab</t>
  </si>
  <si>
    <t>Rosy</t>
  </si>
  <si>
    <t>No Number</t>
  </si>
  <si>
    <t>Column Labels</t>
  </si>
  <si>
    <t>OTHERS</t>
  </si>
  <si>
    <t>Ac name</t>
  </si>
  <si>
    <t>Caste</t>
  </si>
  <si>
    <t>Required</t>
  </si>
  <si>
    <t>Collected</t>
  </si>
  <si>
    <t>Pending</t>
  </si>
  <si>
    <t>(All)</t>
  </si>
  <si>
    <t>OyMteQSNUXW15iqJKZHN</t>
  </si>
  <si>
    <t>2025-08-04 12:35:24.346980</t>
  </si>
  <si>
    <t>(10.6052539, 78.5470546)</t>
  </si>
  <si>
    <t>JG4W+2VX,,Viralimalai,621316,Tamil Nadu,India.</t>
  </si>
  <si>
    <t>https://firebasestorage.googleapis.com/v0/b/mindbrink-survey-production.appspot.com/o/audioFiles%2FAtznECuQc6klLPsRR6u2%2Fio3eMuqyU5eWdOSV7NnjRG3eOnc2%2F2025-08-04%2012%3A35%3A18.192560.m4a?alt=media&amp;token=9a23e01b-2af5-4974-85d7-e317b5ad42ba</t>
  </si>
  <si>
    <t>priya</t>
  </si>
  <si>
    <t>+919790903597</t>
  </si>
  <si>
    <t>murkesn</t>
  </si>
  <si>
    <t>dxBhavEJJCzKkTCALqyl</t>
  </si>
  <si>
    <t>2025-08-04 12:37:01.714208</t>
  </si>
  <si>
    <t>(10.6055434, 78.5470498)</t>
  </si>
  <si>
    <t>JG4W+6QM,,Viralimalai,621316,Tamil Nadu,India.</t>
  </si>
  <si>
    <t>https://firebasestorage.googleapis.com/v0/b/mindbrink-survey-production.appspot.com/o/audioFiles%2FAtznECuQc6klLPsRR6u2%2Fi7rHaGVsQtUuH9WIbNPBcYow6HH3%2F2025-08-04%2012%3A36%3A56.391735.m4a?alt=media&amp;token=cf27b6c4-6806-47d5-bbf7-b55a42c7c993</t>
  </si>
  <si>
    <t>Immaculatebanumathi</t>
  </si>
  <si>
    <t>+917395821468</t>
  </si>
  <si>
    <t>velamall</t>
  </si>
  <si>
    <t>PK7WVnrE7AGfwDXQt2sI</t>
  </si>
  <si>
    <t>2025-08-04 12:41:02.258278</t>
  </si>
  <si>
    <t>(10.6052509, 78.5470717)</t>
  </si>
  <si>
    <t>https://firebasestorage.googleapis.com/v0/b/mindbrink-survey-production.appspot.com/o/audioFiles%2FAtznECuQc6klLPsRR6u2%2Fio3eMuqyU5eWdOSV7NnjRG3eOnc2%2F2025-08-04%2012%3A40%3A50.632965.m4a?alt=media&amp;token=61756079-8dab-4a2b-b2f1-1abe48a64cee</t>
  </si>
  <si>
    <t>thanalaesmi</t>
  </si>
  <si>
    <t>phtLf7jPfN8HTl5YCvr5</t>
  </si>
  <si>
    <t>2025-08-04 12:42:18.352199</t>
  </si>
  <si>
    <t>(10.6055426, 78.5469479)</t>
  </si>
  <si>
    <t>https://firebasestorage.googleapis.com/v0/b/mindbrink-survey-production.appspot.com/o/audioFiles%2FAtznECuQc6klLPsRR6u2%2Fi7rHaGVsQtUuH9WIbNPBcYow6HH3%2F2025-08-04%2012%3A42%3A13.291598.m4a?alt=media&amp;token=095ab10a-8d03-4013-98fd-2e737ff47cf2</t>
  </si>
  <si>
    <t>Vembu</t>
  </si>
  <si>
    <t>zDlIcX2L8iLNLijV5Xdt</t>
  </si>
  <si>
    <t>2025-08-04 12:46:51.764348</t>
  </si>
  <si>
    <t>(10.6054275, 78.5469819)</t>
  </si>
  <si>
    <t>https://firebasestorage.googleapis.com/v0/b/mindbrink-survey-production.appspot.com/o/audioFiles%2FAtznECuQc6klLPsRR6u2%2Fio3eMuqyU5eWdOSV7NnjRG3eOnc2%2F2025-08-04%2012%3A46%3A45.359417.m4a?alt=media&amp;token=c1cbb722-3597-413c-a2b5-41549272f647</t>
  </si>
  <si>
    <t>vadamalai</t>
  </si>
  <si>
    <t>sFHiqBNieyuxOnCkA16m</t>
  </si>
  <si>
    <t>2025-08-04 12:49:53.394695</t>
  </si>
  <si>
    <t>(10.6055159, 78.5469651)</t>
  </si>
  <si>
    <t>https://firebasestorage.googleapis.com/v0/b/mindbrink-survey-production.appspot.com/o/audioFiles%2FAtznECuQc6klLPsRR6u2%2Fi7rHaGVsQtUuH9WIbNPBcYow6HH3%2F2025-08-04%2012%3A49%3A48.435762.m4a?alt=media&amp;token=787eaa4e-3441-407d-9f75-0012a59c1e76</t>
  </si>
  <si>
    <t>Nanthini</t>
  </si>
  <si>
    <t>Flaz1EVL7NLdyPh5pOyf</t>
  </si>
  <si>
    <t>2025-08-04 12:51:27.957557</t>
  </si>
  <si>
    <t>(10.6052334, 78.5471416)</t>
  </si>
  <si>
    <t>https://firebasestorage.googleapis.com/v0/b/mindbrink-survey-production.appspot.com/o/audioFiles%2FAtznECuQc6klLPsRR6u2%2Fio3eMuqyU5eWdOSV7NnjRG3eOnc2%2F2025-08-04%2012%3A51%3A20.176058.m4a?alt=media&amp;token=b27731ad-daab-4250-821d-8a3d42336ba9</t>
  </si>
  <si>
    <t>parthasarathi</t>
  </si>
  <si>
    <t>rDujGHL8cQstDWL8S6oR</t>
  </si>
  <si>
    <t>2025-08-04 12:56:20.367835</t>
  </si>
  <si>
    <t>(10.6058079, 78.546697)</t>
  </si>
  <si>
    <t>https://firebasestorage.googleapis.com/v0/b/mindbrink-survey-production.appspot.com/o/audioFiles%2FAtznECuQc6klLPsRR6u2%2Fi7rHaGVsQtUuH9WIbNPBcYow6HH3%2F2025-08-04%2012%3A56%3A14.667798.m4a?alt=media&amp;token=f1fdd942-a914-4066-bb0a-217a7f823c0a</t>
  </si>
  <si>
    <t>dFw8mLmNKd4ecFvoUdcU</t>
  </si>
  <si>
    <t>2025-08-04 12:57:50.400470</t>
  </si>
  <si>
    <t>(10.6056271, 78.5464767)</t>
  </si>
  <si>
    <t>https://firebasestorage.googleapis.com/v0/b/mindbrink-survey-production.appspot.com/o/audioFiles%2FAtznECuQc6klLPsRR6u2%2Fio3eMuqyU5eWdOSV7NnjRG3eOnc2%2F2025-08-04%2012%3A57%3A34.133276.m4a?alt=media&amp;token=f54a97b7-c32f-4c51-bc3c-3ff41cb3829c</t>
  </si>
  <si>
    <t>banumathi</t>
  </si>
  <si>
    <t>xdVL8oiYPpHhNlcREek6</t>
  </si>
  <si>
    <t>2025-08-04 13:01:58.387768</t>
  </si>
  <si>
    <t>(10.4139918, 78.7212975)</t>
  </si>
  <si>
    <t>CP7C+GF8,,Mangudi,622101,Tamil Nadu,India.</t>
  </si>
  <si>
    <t>https://firebasestorage.googleapis.com/v0/b/mindbrink-survey-production.appspot.com/o/audioFiles%2FAtznECuQc6klLPsRR6u2%2F2ukCmICpvKWhqTT6dgmjG6nFGjc2%2F2025-08-04%2013%3A01%3A53.961085.m4a?alt=media&amp;token=64e370de-f25a-49dc-9854-a6ad43fb419d</t>
  </si>
  <si>
    <t>MANGUDI</t>
  </si>
  <si>
    <t>Vengadachalam</t>
  </si>
  <si>
    <t>2oZFlSbYJdSvU1R8SHkl</t>
  </si>
  <si>
    <t>2025-08-04 13:03:03.866946</t>
  </si>
  <si>
    <t>(10.6056269, 78.5464811)</t>
  </si>
  <si>
    <t>https://firebasestorage.googleapis.com/v0/b/mindbrink-survey-production.appspot.com/o/audioFiles%2FAtznECuQc6klLPsRR6u2%2Fio3eMuqyU5eWdOSV7NnjRG3eOnc2%2F2025-08-04%2013%3A02%3A48.600624.m4a?alt=media&amp;token=3d17b07a-a8d9-4b4e-bb7c-916b0bfbd683</t>
  </si>
  <si>
    <t>yWDo6ZtUfUdO5CsvaNof</t>
  </si>
  <si>
    <t>2025-08-04 13:06:43.298073</t>
  </si>
  <si>
    <t>(10.604911, 78.5467422)</t>
  </si>
  <si>
    <t>JG3W+VJ6,,Viralimalai,621316,Tamil Nadu,India.</t>
  </si>
  <si>
    <t>https://firebasestorage.googleapis.com/v0/b/mindbrink-survey-production.appspot.com/o/audioFiles%2FAtznECuQc6klLPsRR6u2%2Fi7rHaGVsQtUuH9WIbNPBcYow6HH3%2F2025-08-04%2013%3A06%3A37.682887.m4a?alt=media&amp;token=7b6460da-f246-42d1-9cb4-157aab2f97a9</t>
  </si>
  <si>
    <t>sairani</t>
  </si>
  <si>
    <t>9WGOOCQxKIR5GzyojDXs</t>
  </si>
  <si>
    <t>2025-08-04 13:15:30.498419</t>
  </si>
  <si>
    <t>(10.6056255, 78.5464699)</t>
  </si>
  <si>
    <t>https://firebasestorage.googleapis.com/v0/b/mindbrink-survey-production.appspot.com/o/audioFiles%2FAtznECuQc6klLPsRR6u2%2Fi7rHaGVsQtUuH9WIbNPBcYow6HH3%2F2025-08-04%2013%3A15%3A25.864040.m4a?alt=media&amp;token=35f58639-d746-4278-9919-eaca1f679506</t>
  </si>
  <si>
    <t>Magala</t>
  </si>
  <si>
    <t>OQEXztPn9mvcswhzx6bH</t>
  </si>
  <si>
    <t>2025-08-04 13:15:31.713473</t>
  </si>
  <si>
    <t>(10.4136484, 78.7206008)</t>
  </si>
  <si>
    <t>CP7C+845,,Iluppur,622101,Tamil Nadu,India.</t>
  </si>
  <si>
    <t>https://firebasestorage.googleapis.com/v0/b/mindbrink-survey-production.appspot.com/o/audioFiles%2FAtznECuQc6klLPsRR6u2%2FfYiv0HvGk4VbFlXYwsKbSZ6fwXI2%2F2025-08-04%2013%3A15%3A06.823795.m4a?alt=media&amp;token=93154696-5d54-465d-b634-abb030fb632d</t>
  </si>
  <si>
    <t>pothuponu</t>
  </si>
  <si>
    <t>2xRdRlQOXkllIVlSTE7X</t>
  </si>
  <si>
    <t>2025-08-04 13:17:33.003581</t>
  </si>
  <si>
    <t>(10.4140836, 78.7212264)</t>
  </si>
  <si>
    <t>https://firebasestorage.googleapis.com/v0/b/mindbrink-survey-production.appspot.com/o/audioFiles%2FAtznECuQc6klLPsRR6u2%2F2ukCmICpvKWhqTT6dgmjG6nFGjc2%2F2025-08-04%2013%3A17%3A27.012716.m4a?alt=media&amp;token=94c2ab04-591b-41b7-b5ba-88e91cebc76a</t>
  </si>
  <si>
    <t>mookaiya</t>
  </si>
  <si>
    <t>sPFSMbd660y7fEsmZlmK</t>
  </si>
  <si>
    <t>2025-08-04 13:18:55.543690</t>
  </si>
  <si>
    <t>(10.6052095, 78.5464336)</t>
  </si>
  <si>
    <t>JG4W+2H9,,Viralimalai,621316,Tamil Nadu,India.</t>
  </si>
  <si>
    <t>https://firebasestorage.googleapis.com/v0/b/mindbrink-survey-production.appspot.com/o/audioFiles%2FAtznECuQc6klLPsRR6u2%2Fio3eMuqyU5eWdOSV7NnjRG3eOnc2%2F2025-08-04%2013%3A18%3A37.626476.m4a?alt=media&amp;token=cdc184bf-be73-4a82-99ab-b772dbc9308a</t>
  </si>
  <si>
    <t>poonamal</t>
  </si>
  <si>
    <t>பா.ம.க / PMK</t>
  </si>
  <si>
    <t>ao2vdGmpXmpg98twfc7I</t>
  </si>
  <si>
    <t>2025-08-04 13:26:18.966014</t>
  </si>
  <si>
    <t>(10.4137398, 78.7198137)</t>
  </si>
  <si>
    <t>CP79+GR7,,Mangudi,622101,Tamil Nadu,India.</t>
  </si>
  <si>
    <t>https://firebasestorage.googleapis.com/v0/b/mindbrink-survey-production.appspot.com/o/audioFiles%2FAtznECuQc6klLPsRR6u2%2F2ukCmICpvKWhqTT6dgmjG6nFGjc2%2F2025-08-04%2013%3A26%3A14.549982.m4a?alt=media&amp;token=1bfb4a91-d788-40bf-87de-e1e0b03f2582</t>
  </si>
  <si>
    <t>Rajathi</t>
  </si>
  <si>
    <t>GJlbHcwPf1zZMVyHYyqn</t>
  </si>
  <si>
    <t>2025-08-04 13:26:31.132586</t>
  </si>
  <si>
    <t>(10.6042188, 78.5467422)</t>
  </si>
  <si>
    <t>1/60,,Meppudakkudi,621316,Tamil Nadu,India.</t>
  </si>
  <si>
    <t>https://firebasestorage.googleapis.com/v0/b/mindbrink-survey-production.appspot.com/o/audioFiles%2FAtznECuQc6klLPsRR6u2%2Fi7rHaGVsQtUuH9WIbNPBcYow6HH3%2F2025-08-04%2013%3A26%3A24.261528.m4a?alt=media&amp;token=d0dcd874-2e7e-4e71-9f01-e7500b3135c4</t>
  </si>
  <si>
    <t>Lelavethi</t>
  </si>
  <si>
    <t>0e68nyI67XfjZ4lHJTyO</t>
  </si>
  <si>
    <t>2025-08-04 13:26:41.953381</t>
  </si>
  <si>
    <t>(10.604521, 78.5463575)</t>
  </si>
  <si>
    <t>JG3W+VHX,,Viralimalai,621316,Tamil Nadu,India.</t>
  </si>
  <si>
    <t>https://firebasestorage.googleapis.com/v0/b/mindbrink-survey-production.appspot.com/o/audioFiles%2FAtznECuQc6klLPsRR6u2%2Fio3eMuqyU5eWdOSV7NnjRG3eOnc2%2F2025-08-04%2013%3A26%3A30.556411.m4a?alt=media&amp;token=46b40225-1410-474f-bd87-de40ed102b2b</t>
  </si>
  <si>
    <t>jeniber</t>
  </si>
  <si>
    <t>yJFr7fY9KnShUS0ZReC4</t>
  </si>
  <si>
    <t>2025-08-04 13:31:59.332827</t>
  </si>
  <si>
    <t>(10.6046625, 78.5464794)</t>
  </si>
  <si>
    <t>https://firebasestorage.googleapis.com/v0/b/mindbrink-survey-production.appspot.com/o/audioFiles%2FAtznECuQc6klLPsRR6u2%2Fio3eMuqyU5eWdOSV7NnjRG3eOnc2%2F2025-08-04%2013%3A31%3A51.549715.m4a?alt=media&amp;token=c4aa2623-dfa2-4492-a3af-8ba515a15a3d</t>
  </si>
  <si>
    <t>uma</t>
  </si>
  <si>
    <t>TDOmTmiPFyudt1hinfwI</t>
  </si>
  <si>
    <t>2025-08-04 13:32:20.635601</t>
  </si>
  <si>
    <t>(10.4138933, 78.7198983)</t>
  </si>
  <si>
    <t>https://firebasestorage.googleapis.com/v0/b/mindbrink-survey-production.appspot.com/o/audioFiles%2FAtznECuQc6klLPsRR6u2%2FfYiv0HvGk4VbFlXYwsKbSZ6fwXI2%2F2025-08-04%2013%3A32%3A07.301994.m4a?alt=media&amp;token=8f9baf71-d183-4d52-a752-da8bd35c6a20</t>
  </si>
  <si>
    <t>valliyappan</t>
  </si>
  <si>
    <t>ysFOUAEkXvBFSprryIiV</t>
  </si>
  <si>
    <t>2025-08-04 13:38:26.848452</t>
  </si>
  <si>
    <t>(10.6045542, 78.5465616)</t>
  </si>
  <si>
    <t>https://firebasestorage.googleapis.com/v0/b/mindbrink-survey-production.appspot.com/o/audioFiles%2FAtznECuQc6klLPsRR6u2%2Fio3eMuqyU5eWdOSV7NnjRG3eOnc2%2F2025-08-04%2013%3A38%3A16.222080.m4a?alt=media&amp;token=e99a4c4c-7120-43c4-a993-ae2679b603d0</t>
  </si>
  <si>
    <t>phubaneswari</t>
  </si>
  <si>
    <t>fPApLrbmgS9dReYYxKLD</t>
  </si>
  <si>
    <t>2025-08-04 13:39:21.216594</t>
  </si>
  <si>
    <t>(10.6043508, 78.5467191)</t>
  </si>
  <si>
    <t>https://firebasestorage.googleapis.com/v0/b/mindbrink-survey-production.appspot.com/o/audioFiles%2FAtznECuQc6klLPsRR6u2%2Fi7rHaGVsQtUuH9WIbNPBcYow6HH3%2F2025-08-04%2013%3A39%3A15.197247.m4a?alt=media&amp;token=a65ea896-3bf1-4476-b9c6-12afbd52b256</t>
  </si>
  <si>
    <t>Sanmugam</t>
  </si>
  <si>
    <t>WsILBXyBE9WqQg3155LN</t>
  </si>
  <si>
    <t>2025-08-04 13:43:38.584939</t>
  </si>
  <si>
    <t>(10.4137418, 78.7198193)</t>
  </si>
  <si>
    <t>https://firebasestorage.googleapis.com/v0/b/mindbrink-survey-production.appspot.com/o/audioFiles%2FAtznECuQc6klLPsRR6u2%2F2ukCmICpvKWhqTT6dgmjG6nFGjc2%2F2025-08-04%2013%3A43%3A34.197334.m4a?alt=media&amp;token=3062b61d-24a0-4705-b60a-9271748ac896</t>
  </si>
  <si>
    <t>Rasu</t>
  </si>
  <si>
    <t>wmXLAjBeGW19MJPjeOQk</t>
  </si>
  <si>
    <t>2025-08-04 13:46:37.483272</t>
  </si>
  <si>
    <t>(10.4145925, 78.7258326)</t>
  </si>
  <si>
    <t>Unnamed Road,,Pudukkottai,622101,Tamil Nadu,India.</t>
  </si>
  <si>
    <t>https://firebasestorage.googleapis.com/v0/b/mindbrink-survey-production.appspot.com/o/audioFiles%2FAtznECuQc6klLPsRR6u2%2FfYiv0HvGk4VbFlXYwsKbSZ6fwXI2%2F2025-08-04%2013%3A46%3A00.687951.m4a?alt=media&amp;token=4db2b9c6-550e-45e8-b891-3487918fdd35</t>
  </si>
  <si>
    <t>vithya</t>
  </si>
  <si>
    <t>RzoGM7lM5Yyc8X2IraQU</t>
  </si>
  <si>
    <t>2025-08-04 13:48:38.950261</t>
  </si>
  <si>
    <t>(10.4137415, 78.7198156)</t>
  </si>
  <si>
    <t>https://firebasestorage.googleapis.com/v0/b/mindbrink-survey-production.appspot.com/o/audioFiles%2FAtznECuQc6klLPsRR6u2%2F2ukCmICpvKWhqTT6dgmjG6nFGjc2%2F2025-08-04%2013%3A48%3A34.907955.m4a?alt=media&amp;token=7456a29c-8b06-4d85-9995-38ba984839b4</t>
  </si>
  <si>
    <t>Ps8N5Hf8SabRc6nHWuSF</t>
  </si>
  <si>
    <t>2025-08-04 13:50:46.333804</t>
  </si>
  <si>
    <t>(10.6042318, 78.5470971)</t>
  </si>
  <si>
    <t>JG3W+MWV,,Viralimalai,621316,Tamil Nadu,India.</t>
  </si>
  <si>
    <t>https://firebasestorage.googleapis.com/v0/b/mindbrink-survey-production.appspot.com/o/audioFiles%2FAtznECuQc6klLPsRR6u2%2Fi7rHaGVsQtUuH9WIbNPBcYow6HH3%2F2025-08-04%2013%3A50%3A40.978630.m4a?alt=media&amp;token=5b493bef-f560-41c7-90d3-3f04cd66a6a4</t>
  </si>
  <si>
    <t>mudulaksmi</t>
  </si>
  <si>
    <t>UPfAVNqddSjhH3em16DJ</t>
  </si>
  <si>
    <t>2025-08-04 13:52:39.303841</t>
  </si>
  <si>
    <t>(10.4133823, 78.7212524)</t>
  </si>
  <si>
    <t>CP7C+8FP,,Pudukkottai,622101,Tamil Nadu,India.</t>
  </si>
  <si>
    <t>https://firebasestorage.googleapis.com/v0/b/mindbrink-survey-production.appspot.com/o/audioFiles%2FAtznECuQc6klLPsRR6u2%2F2ukCmICpvKWhqTT6dgmjG6nFGjc2%2F2025-08-04%2013%3A52%3A35.961463.m4a?alt=media&amp;token=823bdb70-ab9d-4a7f-92fb-2177bf89c357</t>
  </si>
  <si>
    <t>KR7spCEG4odRrfgSmW0x</t>
  </si>
  <si>
    <t>2025-08-04 13:59:36.321019</t>
  </si>
  <si>
    <t>(10.4140531, 78.7211068)</t>
  </si>
  <si>
    <t>https://firebasestorage.googleapis.com/v0/b/mindbrink-survey-production.appspot.com/o/audioFiles%2FAtznECuQc6klLPsRR6u2%2F2ukCmICpvKWhqTT6dgmjG6nFGjc2%2F2025-08-04%2013%3A59%3A30.479465.m4a?alt=media&amp;token=cba146c9-f49d-4bb1-83c2-49c2f880bc2a</t>
  </si>
  <si>
    <t>KLclDWdVNBMVCU77ysC6</t>
  </si>
  <si>
    <t>2025-08-04 14:07:33.914252</t>
  </si>
  <si>
    <t>(10.4136042, 78.7212457)</t>
  </si>
  <si>
    <t>https://firebasestorage.googleapis.com/v0/b/mindbrink-survey-production.appspot.com/o/audioFiles%2FAtznECuQc6klLPsRR6u2%2F2ukCmICpvKWhqTT6dgmjG6nFGjc2%2F2025-08-04%2014%3A07%3A26.676170.m4a?alt=media&amp;token=064d093e-a842-4004-80d4-e56103912ecd</t>
  </si>
  <si>
    <t>Roja</t>
  </si>
  <si>
    <t>me7P1TlKiORJ4UGrIEyg</t>
  </si>
  <si>
    <t>2025-08-04 14:17:31.277710</t>
  </si>
  <si>
    <t>(10.4133835, 78.7212546)</t>
  </si>
  <si>
    <t>https://firebasestorage.googleapis.com/v0/b/mindbrink-survey-production.appspot.com/o/audioFiles%2FAtznECuQc6klLPsRR6u2%2F2ukCmICpvKWhqTT6dgmjG6nFGjc2%2F2025-08-04%2014%3A17%3A26.988734.m4a?alt=media&amp;token=327d17c5-f2f1-4725-8467-9b0cc973b2d8</t>
  </si>
  <si>
    <t>Singaram</t>
  </si>
  <si>
    <t>YYGh0pIsAOobHCLGLgtB</t>
  </si>
  <si>
    <t>2025-08-04 14:19:47.739415</t>
  </si>
  <si>
    <t>(10.6023662, 78.5462666)</t>
  </si>
  <si>
    <t>No 1,,Viralimalai,621316,Tamil Nadu,India.</t>
  </si>
  <si>
    <t>https://firebasestorage.googleapis.com/v0/b/mindbrink-survey-production.appspot.com/o/audioFiles%2FAtznECuQc6klLPsRR6u2%2Fio3eMuqyU5eWdOSV7NnjRG3eOnc2%2F2025-08-04%2014%3A19%3A40.467616.m4a?alt=media&amp;token=9490062a-823b-4a6c-81fe-5ac00df87513</t>
  </si>
  <si>
    <t>santhi</t>
  </si>
  <si>
    <t>JX4IkNRGdTwXIJH7QpHk</t>
  </si>
  <si>
    <t>2025-08-04 14:25:53.685450</t>
  </si>
  <si>
    <t>(10.6021683, 78.5474521)</t>
  </si>
  <si>
    <t>JG3W+2VJ,,Viralimalai,621316,Tamil Nadu,India.</t>
  </si>
  <si>
    <t>https://firebasestorage.googleapis.com/v0/b/mindbrink-survey-production.appspot.com/o/audioFiles%2FAtznECuQc6klLPsRR6u2%2Fi7rHaGVsQtUuH9WIbNPBcYow6HH3%2F2025-08-04%2014%3A25%3A47.740811.m4a?alt=media&amp;token=92052972-8275-42ed-8fe3-0a335857d0fd</t>
  </si>
  <si>
    <t>Temilselvi</t>
  </si>
  <si>
    <t>Christian</t>
  </si>
  <si>
    <t>jeT9DGvrG8Gy83P7FdBj</t>
  </si>
  <si>
    <t>2025-08-04 14:29:46.806873</t>
  </si>
  <si>
    <t>(10.4136202, 78.7188069)</t>
  </si>
  <si>
    <t>CP79+99P,,Mangudi,622101,Tamil Nadu,India.</t>
  </si>
  <si>
    <t>https://firebasestorage.googleapis.com/v0/b/mindbrink-survey-production.appspot.com/o/audioFiles%2FAtznECuQc6klLPsRR6u2%2F2ukCmICpvKWhqTT6dgmjG6nFGjc2%2F2025-08-04%2014%3A29%3A41.742177.m4a?alt=media&amp;token=5292071e-66e4-45e7-9967-efc3788e14fd</t>
  </si>
  <si>
    <t>Seetha</t>
  </si>
  <si>
    <t>dJvO0ysdCypNstFuVeLQ</t>
  </si>
  <si>
    <t>2025-08-04 14:30:14.358251</t>
  </si>
  <si>
    <t>(10.4127733, 78.7185717)</t>
  </si>
  <si>
    <t>CP79+5GV,,Mangudi,622101,Tamil Nadu,India.</t>
  </si>
  <si>
    <t>https://firebasestorage.googleapis.com/v0/b/mindbrink-survey-production.appspot.com/o/audioFiles%2FAtznECuQc6klLPsRR6u2%2FfYiv0HvGk4VbFlXYwsKbSZ6fwXI2%2F2025-08-04%2014%3A30%3A04.729139.m4a?alt=media&amp;token=9b0e8183-62d1-4f3e-918f-fc7a01c29673</t>
  </si>
  <si>
    <t>antony infanta aarthi</t>
  </si>
  <si>
    <t>AGvkCOXB5ZoPswiRIwUK</t>
  </si>
  <si>
    <t>2025-08-04 14:35:14.858064</t>
  </si>
  <si>
    <t>(10.4134838, 78.7178102)</t>
  </si>
  <si>
    <t>CP79+C3H,,Pudukkottai,622101,Tamil Nadu,India.</t>
  </si>
  <si>
    <t>https://firebasestorage.googleapis.com/v0/b/mindbrink-survey-production.appspot.com/o/audioFiles%2FAtznECuQc6klLPsRR6u2%2F2ukCmICpvKWhqTT6dgmjG6nFGjc2%2F2025-08-04%2014%3A35%3A11.300055.m4a?alt=media&amp;token=d4abe781-61eb-4ea1-9674-280ba151c127</t>
  </si>
  <si>
    <t>susilla</t>
  </si>
  <si>
    <t>nHgfidgYGgqolUvArYq1</t>
  </si>
  <si>
    <t>2025-08-04 14:37:54.336634</t>
  </si>
  <si>
    <t>(10.6025367, 78.5475882)</t>
  </si>
  <si>
    <t>JG3X+22M,,Viralimalai,621316,Tamil Nadu,India.</t>
  </si>
  <si>
    <t>https://firebasestorage.googleapis.com/v0/b/mindbrink-survey-production.appspot.com/o/audioFiles%2FAtznECuQc6klLPsRR6u2%2Fio3eMuqyU5eWdOSV7NnjRG3eOnc2%2F2025-08-04%2014%3A37%3A48.086078.m4a?alt=media&amp;token=b3b88419-d0a1-4449-9a4d-be423240f56b</t>
  </si>
  <si>
    <t>akamalal</t>
  </si>
  <si>
    <t>5F2q0tcsiY1trYtfYQvG</t>
  </si>
  <si>
    <t>2025-08-04 14:38:53.078104</t>
  </si>
  <si>
    <t>(10.4136349, 78.7180044)</t>
  </si>
  <si>
    <t>CP79+F6X,,Mangudi,622101,Tamil Nadu,India.</t>
  </si>
  <si>
    <t>https://firebasestorage.googleapis.com/v0/b/mindbrink-survey-production.appspot.com/o/audioFiles%2FAtznECuQc6klLPsRR6u2%2F2ukCmICpvKWhqTT6dgmjG6nFGjc2%2F2025-08-04%2014%3A38%3A49.831746.m4a?alt=media&amp;token=f5ffe4d2-7aa8-4bad-9350-571d379e8783</t>
  </si>
  <si>
    <t>gWXOcTZB7PIfesAFYMYs</t>
  </si>
  <si>
    <t>2025-08-04 14:39:01.845976</t>
  </si>
  <si>
    <t>https://firebasestorage.googleapis.com/v0/b/mindbrink-survey-production.appspot.com/o/audioFiles%2FAtznECuQc6klLPsRR6u2%2Fi7rHaGVsQtUuH9WIbNPBcYow6HH3%2F2025-08-04%2014%3A38%3A55.872369.m4a?alt=media&amp;token=60b4491d-f918-456e-b8e8-103827549b84</t>
  </si>
  <si>
    <t>geetha</t>
  </si>
  <si>
    <t>LNGviGy9MTvjrW9uxwiz</t>
  </si>
  <si>
    <t>2025-08-04 14:42:52.160142</t>
  </si>
  <si>
    <t>(10.413475, 78.7184)</t>
  </si>
  <si>
    <t>https://firebasestorage.googleapis.com/v0/b/mindbrink-survey-production.appspot.com/o/audioFiles%2FAtznECuQc6klLPsRR6u2%2FfYiv0HvGk4VbFlXYwsKbSZ6fwXI2%2F2025-08-04%2014%3A42%3A39.747175.m4a?alt=media&amp;token=d7af51b8-5d8a-44fb-961a-1534e3c26bbf</t>
  </si>
  <si>
    <t>malathi</t>
  </si>
  <si>
    <t>uyTDUZwa8cIHFZRgVjHw</t>
  </si>
  <si>
    <t>2025-08-04 14:44:48.934991</t>
  </si>
  <si>
    <t>(10.414091, 78.7180901)</t>
  </si>
  <si>
    <t>CP79+H7Q,,Mangudi,622101,Tamil Nadu,India.</t>
  </si>
  <si>
    <t>https://firebasestorage.googleapis.com/v0/b/mindbrink-survey-production.appspot.com/o/audioFiles%2FAtznECuQc6klLPsRR6u2%2F2ukCmICpvKWhqTT6dgmjG6nFGjc2%2F2025-08-04%2014%3A44%3A43.345542.m4a?alt=media&amp;token=9e78ac43-e539-48cf-8382-96c45e616ccb</t>
  </si>
  <si>
    <t>Hari krishnan</t>
  </si>
  <si>
    <t>loi0PB9MkndJZhfOGEV8</t>
  </si>
  <si>
    <t>2025-08-04 14:47:55.638992</t>
  </si>
  <si>
    <t>(10.60237, 78.5476083)</t>
  </si>
  <si>
    <t>https://firebasestorage.googleapis.com/v0/b/mindbrink-survey-production.appspot.com/o/audioFiles%2FAtznECuQc6klLPsRR6u2%2Fio3eMuqyU5eWdOSV7NnjRG3eOnc2%2F2025-08-04%2014%3A47%3A46.791008.m4a?alt=media&amp;token=3a9586c2-dd58-4e40-aba1-c28c341bc383</t>
  </si>
  <si>
    <t>kala</t>
  </si>
  <si>
    <t>D0uunELqm4QlMDPD3QxX</t>
  </si>
  <si>
    <t>2025-08-04 14:48:48.563047</t>
  </si>
  <si>
    <t>(10.5996398, 78.5481247)</t>
  </si>
  <si>
    <t>HGXX+QGC,,Viralimalai,621316,Tamil Nadu,India.</t>
  </si>
  <si>
    <t>https://firebasestorage.googleapis.com/v0/b/mindbrink-survey-production.appspot.com/o/audioFiles%2FAtznECuQc6klLPsRR6u2%2Fi7rHaGVsQtUuH9WIbNPBcYow6HH3%2F2025-08-04%2014%3A48%3A43.068165.m4a?alt=media&amp;token=146a7287-bf00-4cd5-bf94-7bb5746672a0</t>
  </si>
  <si>
    <t>Kainthsamy</t>
  </si>
  <si>
    <t>4R2lkAgDfbyJIr6zBGMP</t>
  </si>
  <si>
    <t>2025-08-04 14:53:20.568314</t>
  </si>
  <si>
    <t>(10.6021833, 78.5477867)</t>
  </si>
  <si>
    <t>JG2X+Q6G,,Viralimalai,621316,Tamil Nadu,India.</t>
  </si>
  <si>
    <t>https://firebasestorage.googleapis.com/v0/b/mindbrink-survey-production.appspot.com/o/audioFiles%2FAtznECuQc6klLPsRR6u2%2Fio3eMuqyU5eWdOSV7NnjRG3eOnc2%2F2025-08-04%2014%3A53%3A13.989896.m4a?alt=media&amp;token=bba188bc-cce7-4500-a2c2-411f246174aa</t>
  </si>
  <si>
    <t>vnitha</t>
  </si>
  <si>
    <t>d4FBQMVHzzsHuylaJFes</t>
  </si>
  <si>
    <t>2025-08-04 14:56:27.032644</t>
  </si>
  <si>
    <t>(10.4143984, 78.7182399)</t>
  </si>
  <si>
    <t>https://firebasestorage.googleapis.com/v0/b/mindbrink-survey-production.appspot.com/o/audioFiles%2FAtznECuQc6klLPsRR6u2%2F2ukCmICpvKWhqTT6dgmjG6nFGjc2%2F2025-08-04%2014%3A56%3A23.258824.m4a?alt=media&amp;token=7a0a3f05-334c-4017-9a01-4ceee18b26bf</t>
  </si>
  <si>
    <t>Pupathi</t>
  </si>
  <si>
    <t>DFNf5KFZv7KFtDMaDBx4</t>
  </si>
  <si>
    <t>2025-08-04 15:00:32.954927</t>
  </si>
  <si>
    <t>(10.4143613, 78.718241)</t>
  </si>
  <si>
    <t>https://firebasestorage.googleapis.com/v0/b/mindbrink-survey-production.appspot.com/o/audioFiles%2FAtznECuQc6klLPsRR6u2%2F2ukCmICpvKWhqTT6dgmjG6nFGjc2%2F2025-08-04%2015%3A00%3A29.408621.m4a?alt=media&amp;token=934e724d-b864-43fc-8f05-d6ed8440f049</t>
  </si>
  <si>
    <t>Vallikannu</t>
  </si>
  <si>
    <t>J7YJWp7EBBDR0YcdZOkH</t>
  </si>
  <si>
    <t>2025-08-04 15:15:37.505638</t>
  </si>
  <si>
    <t>(10.4136342, 78.7180043)</t>
  </si>
  <si>
    <t>https://firebasestorage.googleapis.com/v0/b/mindbrink-survey-production.appspot.com/o/audioFiles%2FAtznECuQc6klLPsRR6u2%2F2ukCmICpvKWhqTT6dgmjG6nFGjc2%2F2025-08-04%2015%3A15%3A33.880395.m4a?alt=media&amp;token=f146737b-d1df-4fdb-a90f-3d8663e50baa</t>
  </si>
  <si>
    <t>Naina mohamed</t>
  </si>
  <si>
    <t>GJcjFRtHXmsFLrOstTpw</t>
  </si>
  <si>
    <t>2025-08-04 15:17:47.251190</t>
  </si>
  <si>
    <t>(10.4136331, 78.7180008)</t>
  </si>
  <si>
    <t>https://firebasestorage.googleapis.com/v0/b/mindbrink-survey-production.appspot.com/o/audioFiles%2FAtznECuQc6klLPsRR6u2%2FfYiv0HvGk4VbFlXYwsKbSZ6fwXI2%2F2025-08-04%2015%3A17%3A37.812561.m4a?alt=media&amp;token=966b274a-c093-4bfe-8eff-a796431cc109</t>
  </si>
  <si>
    <t>inthra</t>
  </si>
  <si>
    <t>4h6waZzHOipwRB8JPC4n</t>
  </si>
  <si>
    <t>2025-08-04 15:19:04.022459</t>
  </si>
  <si>
    <t>(10.4136347, 78.7180039)</t>
  </si>
  <si>
    <t>https://firebasestorage.googleapis.com/v0/b/mindbrink-survey-production.appspot.com/o/audioFiles%2FAtznECuQc6klLPsRR6u2%2F2ukCmICpvKWhqTT6dgmjG6nFGjc2%2F2025-08-04%2015%3A19%3A00.838637.m4a?alt=media&amp;token=a26c26de-a907-494b-b0c0-2856d19e22f4</t>
  </si>
  <si>
    <t>Pandiselvam</t>
  </si>
  <si>
    <t>5zIQQazOChJ5NRiGz7di</t>
  </si>
  <si>
    <t>2025-08-04 15:24:21.122990</t>
  </si>
  <si>
    <t>https://firebasestorage.googleapis.com/v0/b/mindbrink-survey-production.appspot.com/o/audioFiles%2FAtznECuQc6klLPsRR6u2%2F2ukCmICpvKWhqTT6dgmjG6nFGjc2%2F2025-08-04%2015%3A24%3A17.706617.m4a?alt=media&amp;token=629a54c4-4278-4c9a-8a55-b87402df51ed</t>
  </si>
  <si>
    <t>Ramya</t>
  </si>
  <si>
    <t>3usoSxKAiRLk0hepD27s</t>
  </si>
  <si>
    <t>2025-08-04 15:28:03.932572</t>
  </si>
  <si>
    <t>https://firebasestorage.googleapis.com/v0/b/mindbrink-survey-production.appspot.com/o/audioFiles%2FAtznECuQc6klLPsRR6u2%2F2ukCmICpvKWhqTT6dgmjG6nFGjc2%2F2025-08-04%2015%3A28%3A00.588364.m4a?alt=media&amp;token=614771e6-cf9a-4c89-a561-be6954cae705</t>
  </si>
  <si>
    <t>Idauthulla</t>
  </si>
  <si>
    <t>KtTt4OC35h1a5J93VBLf</t>
  </si>
  <si>
    <t>2025-08-04 15:28:43.905431</t>
  </si>
  <si>
    <t>https://firebasestorage.googleapis.com/v0/b/mindbrink-survey-production.appspot.com/o/audioFiles%2FAtznECuQc6klLPsRR6u2%2Fi7rHaGVsQtUuH9WIbNPBcYow6HH3%2F2025-08-04%2015%3A28%3A38.817067.m4a?alt=media&amp;token=fda0a822-518e-4a1a-9664-af9051965391</t>
  </si>
  <si>
    <t>Prbakar</t>
  </si>
  <si>
    <t>vmzw0XgwFwk6dZ1QZ2vq</t>
  </si>
  <si>
    <t>2025-08-04 15:33:03.293127</t>
  </si>
  <si>
    <t>(10.604234, 78.5480571)</t>
  </si>
  <si>
    <t>JG3X+J5H,,Viralimalai,621316,Tamil Nadu,India.</t>
  </si>
  <si>
    <t>https://firebasestorage.googleapis.com/v0/b/mindbrink-survey-production.appspot.com/o/audioFiles%2FAtznECuQc6klLPsRR6u2%2Fio3eMuqyU5eWdOSV7NnjRG3eOnc2%2F2025-08-04%2015%3A32%3A44.884004.m4a?alt=media&amp;token=9284ec4e-40cc-4cd1-98e4-aea86bc977d9</t>
  </si>
  <si>
    <t>ravathi</t>
  </si>
  <si>
    <t>ZPuBgKdN38lpncLxGlLh</t>
  </si>
  <si>
    <t>2025-08-04 15:38:49.207573</t>
  </si>
  <si>
    <t>(10.6047977, 78.5478357)</t>
  </si>
  <si>
    <t>JG3W+XXH,,Viralimalai,621316,Tamil Nadu,India.</t>
  </si>
  <si>
    <t>https://firebasestorage.googleapis.com/v0/b/mindbrink-survey-production.appspot.com/o/audioFiles%2FAtznECuQc6klLPsRR6u2%2Fi7rHaGVsQtUuH9WIbNPBcYow6HH3%2F2025-08-04%2015%3A38%3A39.917984.m4a?alt=media&amp;token=20d5edeb-484d-4cc8-992c-cb0112d09750</t>
  </si>
  <si>
    <t>Anu</t>
  </si>
  <si>
    <t>BocK5JVFmQlIXlOvYT6B</t>
  </si>
  <si>
    <t>2025-08-04 15:39:30.485443</t>
  </si>
  <si>
    <t>(10.6042227, 78.5480874)</t>
  </si>
  <si>
    <t>https://firebasestorage.googleapis.com/v0/b/mindbrink-survey-production.appspot.com/o/audioFiles%2FAtznECuQc6klLPsRR6u2%2Fio3eMuqyU5eWdOSV7NnjRG3eOnc2%2F2025-08-04%2015%3A39%3A21.440033.m4a?alt=media&amp;token=48ab7dd2-fa63-4eaf-8414-b5d3962113c3</t>
  </si>
  <si>
    <t>lavaniya</t>
  </si>
  <si>
    <t>9depYIyfeADuOM9u9z77</t>
  </si>
  <si>
    <t>2025-08-04 15:40:38.252338</t>
  </si>
  <si>
    <t>(10.413955, 78.7175017)</t>
  </si>
  <si>
    <t>CP78+JVR,,Mangudi,622101,Tamil Nadu,India.</t>
  </si>
  <si>
    <t>https://firebasestorage.googleapis.com/v0/b/mindbrink-survey-production.appspot.com/o/audioFiles%2FAtznECuQc6klLPsRR6u2%2FfYiv0HvGk4VbFlXYwsKbSZ6fwXI2%2F2025-08-04%2015%3A40%3A30.273716.m4a?alt=media&amp;token=196648f8-a7e7-4b80-9549-2cb7f346d181</t>
  </si>
  <si>
    <t>arabu nisha</t>
  </si>
  <si>
    <t>SmRV1Atdn3FWh1kHq5fK</t>
  </si>
  <si>
    <t>2025-08-04 15:43:54.409307</t>
  </si>
  <si>
    <t>(10.4132499, 78.7164039)</t>
  </si>
  <si>
    <t>CP78+F5M,,Mangudi,622101,Tamil Nadu,India.</t>
  </si>
  <si>
    <t>https://firebasestorage.googleapis.com/v0/b/mindbrink-survey-production.appspot.com/o/audioFiles%2FAtznECuQc6klLPsRR6u2%2F2ukCmICpvKWhqTT6dgmjG6nFGjc2%2F2025-08-04%2015%3A43%3A50.364005.m4a?alt=media&amp;token=8c892935-3feb-4ad3-8ca4-7f3315ab3017</t>
  </si>
  <si>
    <t>Rohana begam</t>
  </si>
  <si>
    <t>2QndPHKFMvUPBLEfjQuy</t>
  </si>
  <si>
    <t>2025-08-04 15:52:17.807730</t>
  </si>
  <si>
    <t>(10.6052008, 78.5477053)</t>
  </si>
  <si>
    <t>1,,Viralimalai,621316,Tamil Nadu,India.</t>
  </si>
  <si>
    <t>https://firebasestorage.googleapis.com/v0/b/mindbrink-survey-production.appspot.com/o/audioFiles%2FAtznECuQc6klLPsRR6u2%2Fi7rHaGVsQtUuH9WIbNPBcYow6HH3%2F2025-08-04%2015%3A52%3A10.292818.m4a?alt=media&amp;token=8ed4a9ef-92d6-47a8-b6c8-8781073dcf3f</t>
  </si>
  <si>
    <t>Thasbeeha</t>
  </si>
  <si>
    <t>jlxXLLrG2QwFONMxU83Z</t>
  </si>
  <si>
    <t>2025-08-04 15:53:36.665663</t>
  </si>
  <si>
    <t>(10.6053253, 78.5477293)</t>
  </si>
  <si>
    <t>Pudukkottai,,Viralimalai,621316,Tamil Nadu,India.</t>
  </si>
  <si>
    <t>https://firebasestorage.googleapis.com/v0/b/mindbrink-survey-production.appspot.com/o/audioFiles%2FAtznECuQc6klLPsRR6u2%2Fio3eMuqyU5eWdOSV7NnjRG3eOnc2%2F2025-08-04%2015%3A53%3A22.215131.m4a?alt=media&amp;token=f02f2cee-fbad-465c-887a-d824475a7ea5</t>
  </si>
  <si>
    <t>pandi</t>
  </si>
  <si>
    <t>HXMVtEfgvwJBDZvUErTW</t>
  </si>
  <si>
    <t>2025-08-04 15:57:29.158311</t>
  </si>
  <si>
    <t>(10.605756, 78.5476526)</t>
  </si>
  <si>
    <t>JG4X+742,,Viralimalai,621316,Tamil Nadu,India.</t>
  </si>
  <si>
    <t>https://firebasestorage.googleapis.com/v0/b/mindbrink-survey-production.appspot.com/o/audioFiles%2FAtznECuQc6klLPsRR6u2%2Fi7rHaGVsQtUuH9WIbNPBcYow6HH3%2F2025-08-04%2015%3A57%3A24.844682.m4a?alt=media&amp;token=9480bef5-1606-463d-b917-85c250de8eff</t>
  </si>
  <si>
    <t>isweriya</t>
  </si>
  <si>
    <t>tsMCfq17cFKLeUQURhQa</t>
  </si>
  <si>
    <t>2025-08-04 16:01:09.328371</t>
  </si>
  <si>
    <t>(10.6057296, 78.5476839)</t>
  </si>
  <si>
    <t>https://firebasestorage.googleapis.com/v0/b/mindbrink-survey-production.appspot.com/o/audioFiles%2FAtznECuQc6klLPsRR6u2%2Fio3eMuqyU5eWdOSV7NnjRG3eOnc2%2F2025-08-04%2016%3A01%3A02.153887.m4a?alt=media&amp;token=1ce09a37-9994-4bea-9b63-4c063adc3a99</t>
  </si>
  <si>
    <t>supalalaesmi</t>
  </si>
  <si>
    <t>1vqxc6NyVgt1dPTAppEe</t>
  </si>
  <si>
    <t>2025-08-04 16:07:30.706056</t>
  </si>
  <si>
    <t>(10.414195, 78.7187633)</t>
  </si>
  <si>
    <t>25,,Mangudi,622101,Tamil Nadu,India.</t>
  </si>
  <si>
    <t>https://firebasestorage.googleapis.com/v0/b/mindbrink-survey-production.appspot.com/o/audioFiles%2FAtznECuQc6klLPsRR6u2%2FfYiv0HvGk4VbFlXYwsKbSZ6fwXI2%2F2025-08-04%2016%3A07%3A22.120913.m4a?alt=media&amp;token=f839e0dc-27eb-4ff2-b65b-f7c3f765edbe</t>
  </si>
  <si>
    <t>Tamil selvi</t>
  </si>
  <si>
    <t>9DKLUcELplX4D0HZkdt7</t>
  </si>
  <si>
    <t>2025-08-04 16:20:07.404407</t>
  </si>
  <si>
    <t>(10.6081443, 78.5488239)</t>
  </si>
  <si>
    <t>Trichy - Madurai Highway,,Viralimalai,621316,Tamil Nadu,India.</t>
  </si>
  <si>
    <t>https://firebasestorage.googleapis.com/v0/b/mindbrink-survey-production.appspot.com/o/audioFiles%2FAtznECuQc6klLPsRR6u2%2Fio3eMuqyU5eWdOSV7NnjRG3eOnc2%2F2025-08-04%2016%3A19%3A55.918347.m4a?alt=media&amp;token=8cb866ca-5ca9-487e-9839-4d1d34dcef25</t>
  </si>
  <si>
    <t>saroraja</t>
  </si>
  <si>
    <t>Y0v7xXYPrwRg1Y5VMesX</t>
  </si>
  <si>
    <t>2025-08-04 16:20:45.480371</t>
  </si>
  <si>
    <t>(10.608078, 78.5481619)</t>
  </si>
  <si>
    <t>185,Kamarajar Nagar,Viralimalai,621316,Tamil Nadu,India.</t>
  </si>
  <si>
    <t>https://firebasestorage.googleapis.com/v0/b/mindbrink-survey-production.appspot.com/o/audioFiles%2FAtznECuQc6klLPsRR6u2%2Fi7rHaGVsQtUuH9WIbNPBcYow6HH3%2F2025-08-04%2016%3A20%3A38.938528.m4a?alt=media&amp;token=6749c2a6-c795-4110-92f3-0805d400abbe</t>
  </si>
  <si>
    <t>latha</t>
  </si>
  <si>
    <t>U7KTlpWMV0KovjGeu4rn</t>
  </si>
  <si>
    <t>2025-08-04 16:28:10.510873</t>
  </si>
  <si>
    <t>(10.6073988, 78.5485169)</t>
  </si>
  <si>
    <t>No 6,,Viralimalai,621316,Tamil Nadu,India.</t>
  </si>
  <si>
    <t>https://firebasestorage.googleapis.com/v0/b/mindbrink-survey-production.appspot.com/o/audioFiles%2FAtznECuQc6klLPsRR6u2%2Fi7rHaGVsQtUuH9WIbNPBcYow6HH3%2F2025-08-04%2016%3A28%3A03.346455.m4a?alt=media&amp;token=0ca41335-3eec-4f6e-843a-656d6a6ee576</t>
  </si>
  <si>
    <t>Asika</t>
  </si>
  <si>
    <t>dsY8fpxBy2gZjcSnZCvi</t>
  </si>
  <si>
    <t>2025-08-04 16:29:50.398712</t>
  </si>
  <si>
    <t>(10.6084033, 78.5488922)</t>
  </si>
  <si>
    <t>JG5X+9GC,,Viralimalai,621316,Tamil Nadu,India.</t>
  </si>
  <si>
    <t>https://firebasestorage.googleapis.com/v0/b/mindbrink-survey-production.appspot.com/o/audioFiles%2FAtznECuQc6klLPsRR6u2%2Fio3eMuqyU5eWdOSV7NnjRG3eOnc2%2F2025-08-04%2016%3A29%3A41.075925.m4a?alt=media&amp;token=e258ad39-194b-43f7-bf6e-ff3305ac5c7b</t>
  </si>
  <si>
    <t>dhilsath</t>
  </si>
  <si>
    <t>4z8DV82glrG4xl0qtitK</t>
  </si>
  <si>
    <t>2025-08-04 16:34:32.208278</t>
  </si>
  <si>
    <t>(10.6083492, 78.5488679)</t>
  </si>
  <si>
    <t>https://firebasestorage.googleapis.com/v0/b/mindbrink-survey-production.appspot.com/o/audioFiles%2FAtznECuQc6klLPsRR6u2%2Fi7rHaGVsQtUuH9WIbNPBcYow6HH3%2F2025-08-04%2016%3A34%3A22.990868.m4a?alt=media&amp;token=ed7ff179-df56-46f8-b087-17992477f7c8</t>
  </si>
  <si>
    <t>0JWjmiHoSwZKGpBoNqLE</t>
  </si>
  <si>
    <t>2025-08-05 11:54:33.930514</t>
  </si>
  <si>
    <t>(10.725465, 78.6327183)</t>
  </si>
  <si>
    <t>PJGM+34G,,K.Kallikudy South,620012,Tamil Nadu,India.</t>
  </si>
  <si>
    <t>https://firebasestorage.googleapis.com/v0/b/mindbrink-survey-production.appspot.com/o/audioFiles%2FAtznECuQc6klLPsRR6u2%2Fio3eMuqyU5eWdOSV7NnjRG3eOnc2%2F2025-08-05%2011%3A54%3A26.623750.m4a?alt=media&amp;token=8a45bbd7-3971-44be-9a77-c0d19f9f6e93</t>
  </si>
  <si>
    <t>rathika</t>
  </si>
  <si>
    <t>PAnmegIt6TPr3A6P9jh7</t>
  </si>
  <si>
    <t>2025-08-05 12:00:18.249647</t>
  </si>
  <si>
    <t>(10.7253581, 78.6326593)</t>
  </si>
  <si>
    <t>https://firebasestorage.googleapis.com/v0/b/mindbrink-survey-production.appspot.com/o/audioFiles%2FAtznECuQc6klLPsRR6u2%2Fi7rHaGVsQtUuH9WIbNPBcYow6HH3%2F2025-08-05%2012%3A00%3A12.773037.m4a?alt=media&amp;token=380ca992-6537-4698-a5c9-135ce6212629</t>
  </si>
  <si>
    <t>jothirani</t>
  </si>
  <si>
    <t>rU54sNukonvwYtYmF8EA</t>
  </si>
  <si>
    <t>2025-08-05 12:12:54.853235</t>
  </si>
  <si>
    <t>(10.725275, 78.6326133)</t>
  </si>
  <si>
    <t>https://firebasestorage.googleapis.com/v0/b/mindbrink-survey-production.appspot.com/o/audioFiles%2FAtznECuQc6klLPsRR6u2%2Fio3eMuqyU5eWdOSV7NnjRG3eOnc2%2F2025-08-05%2012%3A12%3A47.776976.m4a?alt=media&amp;token=6f69dec4-fe5c-4c35-b2c0-8c825b05c26e</t>
  </si>
  <si>
    <t>pariyaamma</t>
  </si>
  <si>
    <t>xHcxrriFhfjLcUng7s67</t>
  </si>
  <si>
    <t>2025-08-05 12:14:05.497449</t>
  </si>
  <si>
    <t>(10.7262284, 78.6340222)</t>
  </si>
  <si>
    <t>PJGM+H93,,Mattapparai Patti,620012,Tamil Nadu,India.</t>
  </si>
  <si>
    <t>https://firebasestorage.googleapis.com/v0/b/mindbrink-survey-production.appspot.com/o/audioFiles%2FAtznECuQc6klLPsRR6u2%2Fi7rHaGVsQtUuH9WIbNPBcYow6HH3%2F2025-08-05%2012%3A14%3A00.783170.m4a?alt=media&amp;token=60b8eefe-ea8d-4255-8dd4-ce4a0ef3e3d9</t>
  </si>
  <si>
    <t>manivel</t>
  </si>
  <si>
    <t>Novns0wVkWWf95xR3V7k</t>
  </si>
  <si>
    <t>2025-08-05 13:43:32.878145</t>
  </si>
  <si>
    <t>(10.6025831, 78.543466)</t>
  </si>
  <si>
    <t>JG3V+5F7,,Viralimalai,621316,Tamil Nadu,India.</t>
  </si>
  <si>
    <t>https://firebasestorage.googleapis.com/v0/b/mindbrink-survey-production.appspot.com/o/audioFiles%2FAtznECuQc6klLPsRR6u2%2Fio3eMuqyU5eWdOSV7NnjRG3eOnc2%2F2025-08-05%2013%3A43%3A19.842301.m4a?alt=media&amp;token=f8f39024-5e38-477f-bb64-d0c2deb074c1</t>
  </si>
  <si>
    <t>krishnaveni</t>
  </si>
  <si>
    <t>nN3QvvAcZK86VShG45zE</t>
  </si>
  <si>
    <t>2025-08-05 13:47:02.943143</t>
  </si>
  <si>
    <t>(10.6024305, 78.5428235)</t>
  </si>
  <si>
    <t>JG2V+Q6V,,Viralimalai,621316,Tamil Nadu,India.</t>
  </si>
  <si>
    <t>https://firebasestorage.googleapis.com/v0/b/mindbrink-survey-production.appspot.com/o/audioFiles%2FAtznECuQc6klLPsRR6u2%2Fi7rHaGVsQtUuH9WIbNPBcYow6HH3%2F2025-08-05%2013%3A46%3A55.885010.m4a?alt=media&amp;token=b36fec06-24fd-424d-9077-f8f95fa90e40</t>
  </si>
  <si>
    <t>Diviye</t>
  </si>
  <si>
    <t>mUdZCHRjCVVqyrnUITqD</t>
  </si>
  <si>
    <t>2025-08-05 13:51:18.099832</t>
  </si>
  <si>
    <t>(10.6023452, 78.5428376)</t>
  </si>
  <si>
    <t>https://firebasestorage.googleapis.com/v0/b/mindbrink-survey-production.appspot.com/o/audioFiles%2FAtznECuQc6klLPsRR6u2%2Fio3eMuqyU5eWdOSV7NnjRG3eOnc2%2F2025-08-05%2013%3A50%3A55.486103.m4a?alt=media&amp;token=a8300ea1-1353-46f7-b8ad-6b77dd028383</t>
  </si>
  <si>
    <t>ol1VggAlNFrRr6xyofav</t>
  </si>
  <si>
    <t>2025-08-05 13:55:43.730785</t>
  </si>
  <si>
    <t>(10.6023104, 78.5425152)</t>
  </si>
  <si>
    <t>https://firebasestorage.googleapis.com/v0/b/mindbrink-survey-production.appspot.com/o/audioFiles%2FAtznECuQc6klLPsRR6u2%2Fi7rHaGVsQtUuH9WIbNPBcYow6HH3%2F2025-08-05%2013%3A55%3A38.875795.m4a?alt=media&amp;token=d30863ee-b5a4-458f-ba6f-c8fc85b4fb03</t>
  </si>
  <si>
    <t>Annanthi</t>
  </si>
  <si>
    <t>SpESGosSAE95kIkdByTV</t>
  </si>
  <si>
    <t>2025-08-05 14:04:00.234269</t>
  </si>
  <si>
    <t>(10.6026913, 78.5428376)</t>
  </si>
  <si>
    <t>JG3V+383,R Nagar,Manapparai,621316,Tamil Nadu,India.</t>
  </si>
  <si>
    <t>https://firebasestorage.googleapis.com/v0/b/mindbrink-survey-production.appspot.com/o/audioFiles%2FAtznECuQc6klLPsRR6u2%2Fio3eMuqyU5eWdOSV7NnjRG3eOnc2%2F2025-08-05%2014%3A03%3A49.792805.m4a?alt=media&amp;token=6ca53810-e4c3-400a-bdf5-c5ce964574e0</t>
  </si>
  <si>
    <t>senaka</t>
  </si>
  <si>
    <t>XVd0SBuVhLxYNYSnNggG</t>
  </si>
  <si>
    <t>2025-08-05 14:07:46.535628</t>
  </si>
  <si>
    <t>(10.6029351, 78.5423197)</t>
  </si>
  <si>
    <t>JG3R+5H3,,Viralimalai,621316,Tamil Nadu,India.</t>
  </si>
  <si>
    <t>https://firebasestorage.googleapis.com/v0/b/mindbrink-survey-production.appspot.com/o/audioFiles%2FAtznECuQc6klLPsRR6u2%2Fi7rHaGVsQtUuH9WIbNPBcYow6HH3%2F2025-08-05%2014%3A07%3A40.135473.m4a?alt=media&amp;token=ba480e99-49df-4202-9e96-01047ac4fde2</t>
  </si>
  <si>
    <t>mahalakshmi</t>
  </si>
  <si>
    <t>6BRBWXeenSH5Jp21Gzd5</t>
  </si>
  <si>
    <t>2025-08-05 14:12:01.091983</t>
  </si>
  <si>
    <t>(10.6044348, 78.5431926)</t>
  </si>
  <si>
    <t>JG3V+R9X,,Viralimalai,621316,Tamil Nadu,India.</t>
  </si>
  <si>
    <t>https://firebasestorage.googleapis.com/v0/b/mindbrink-survey-production.appspot.com/o/audioFiles%2FAtznECuQc6klLPsRR6u2%2Fio3eMuqyU5eWdOSV7NnjRG3eOnc2%2F2025-08-05%2014%3A11%3A40.113384.m4a?alt=media&amp;token=54ca0f86-16d3-4914-9a09-771ad2993ea5</t>
  </si>
  <si>
    <t>panjavaram</t>
  </si>
  <si>
    <t>O8u7iMKQ7Kr8CR2PyQFX</t>
  </si>
  <si>
    <t>2025-08-05 14:16:05.217413</t>
  </si>
  <si>
    <t>(10.6031525, 78.5424939)</t>
  </si>
  <si>
    <t>JG3V+H3F,,Viralimalai,621316,Tamil Nadu,India.</t>
  </si>
  <si>
    <t>https://firebasestorage.googleapis.com/v0/b/mindbrink-survey-production.appspot.com/o/audioFiles%2FAtznECuQc6klLPsRR6u2%2Fi7rHaGVsQtUuH9WIbNPBcYow6HH3%2F2025-08-05%2014%3A15%3A56.909241.m4a?alt=media&amp;token=c2a40b9d-e72f-4624-834c-1f6750432c13</t>
  </si>
  <si>
    <t>Vativel</t>
  </si>
  <si>
    <t>QNY9sibeykgQJiHPjTJt</t>
  </si>
  <si>
    <t>2025-08-05 14:18:39.288790</t>
  </si>
  <si>
    <t>(10.6043827, 78.5417727)</t>
  </si>
  <si>
    <t>JG3R+RJF,,Viralimalai,621316,Tamil Nadu,India.</t>
  </si>
  <si>
    <t>https://firebasestorage.googleapis.com/v0/b/mindbrink-survey-production.appspot.com/o/audioFiles%2FAtznECuQc6klLPsRR6u2%2Fio3eMuqyU5eWdOSV7NnjRG3eOnc2%2F2025-08-05%2014%3A18%3A31.398789.m4a?alt=media&amp;token=961f516b-33f5-4e92-b953-d9356c2a2699</t>
  </si>
  <si>
    <t>PPVsXdfcdTHnf317JTDW</t>
  </si>
  <si>
    <t>2025-08-05 14:24:59.578233</t>
  </si>
  <si>
    <t>(10.6028969, 78.5425613)</t>
  </si>
  <si>
    <t>https://firebasestorage.googleapis.com/v0/b/mindbrink-survey-production.appspot.com/o/audioFiles%2FAtznECuQc6klLPsRR6u2%2Fi7rHaGVsQtUuH9WIbNPBcYow6HH3%2F2025-08-05%2014%3A24%3A53.720536.m4a?alt=media&amp;token=98c70613-df9a-47ec-90b9-8a1075fd8196</t>
  </si>
  <si>
    <t>marikannu</t>
  </si>
  <si>
    <t>AS7IipaaIcPZDtBmjdGS</t>
  </si>
  <si>
    <t>2025-08-05 14:57:05.393546</t>
  </si>
  <si>
    <t>(10.6030238, 78.5437806)</t>
  </si>
  <si>
    <t>JG3V+5F7,MGR nagar,Viralimalai,621316,Tamil Nadu,India.</t>
  </si>
  <si>
    <t>https://firebasestorage.googleapis.com/v0/b/mindbrink-survey-production.appspot.com/o/audioFiles%2FAtznECuQc6klLPsRR6u2%2Fio3eMuqyU5eWdOSV7NnjRG3eOnc2%2F2025-08-05%2014%3A56%3A59.939727.m4a?alt=media&amp;token=1e965568-b63e-4c25-853e-a4e7089f5f9e</t>
  </si>
  <si>
    <t>parhumavathi</t>
  </si>
  <si>
    <t>64mJGR5BspezyTCcRB2L</t>
  </si>
  <si>
    <t>2025-08-05 15:00:13.021411</t>
  </si>
  <si>
    <t>(10.6030158, 78.543774)</t>
  </si>
  <si>
    <t>https://firebasestorage.googleapis.com/v0/b/mindbrink-survey-production.appspot.com/o/audioFiles%2FAtznECuQc6klLPsRR6u2%2Fi7rHaGVsQtUuH9WIbNPBcYow6HH3%2F2025-08-05%2014%3A59%3A52.937397.m4a?alt=media&amp;token=250a704f-d4e8-4841-b623-2c3d95216860</t>
  </si>
  <si>
    <t>Subulaksmi</t>
  </si>
  <si>
    <t>l5xe8pvyLMiOhGUzY21r</t>
  </si>
  <si>
    <t>2025-08-05 15:12:38.670846</t>
  </si>
  <si>
    <t>(10.604872, 78.5443034)</t>
  </si>
  <si>
    <t>JG3V+XJ8,,Viralimalai,621316,Tamil Nadu,India.</t>
  </si>
  <si>
    <t>https://firebasestorage.googleapis.com/v0/b/mindbrink-survey-production.appspot.com/o/audioFiles%2FAtznECuQc6klLPsRR6u2%2Fio3eMuqyU5eWdOSV7NnjRG3eOnc2%2F2025-08-05%2015%3A12%3A24.391050.m4a?alt=media&amp;token=112a84dd-98f5-4fbe-b3e7-ffd74720546b</t>
  </si>
  <si>
    <t>valisamy</t>
  </si>
  <si>
    <t>pFoXGeuKlVCtP2a6LvZE</t>
  </si>
  <si>
    <t>2025-08-05 15:17:40.072024</t>
  </si>
  <si>
    <t>(10.6048216, 78.5447544)</t>
  </si>
  <si>
    <t>JG3W+Q2P,,Viralimalai,621316,Tamil Nadu,India.</t>
  </si>
  <si>
    <t>https://firebasestorage.googleapis.com/v0/b/mindbrink-survey-production.appspot.com/o/audioFiles%2FAtznECuQc6klLPsRR6u2%2Fi7rHaGVsQtUuH9WIbNPBcYow6HH3%2F2025-08-05%2015%3A17%3A35.658735.m4a?alt=media&amp;token=7494b93c-d24d-4a3c-9df9-59cf87033608</t>
  </si>
  <si>
    <t>lalitha</t>
  </si>
  <si>
    <t>xtQlbm8b8DVsbiPzcC9s</t>
  </si>
  <si>
    <t>2025-08-05 15:24:42.436387</t>
  </si>
  <si>
    <t>(10.6047037, 78.5452031)</t>
  </si>
  <si>
    <t>466/1,,Viralimalai,621316,Tamil Nadu,India.</t>
  </si>
  <si>
    <t>https://firebasestorage.googleapis.com/v0/b/mindbrink-survey-production.appspot.com/o/audioFiles%2FAtznECuQc6klLPsRR6u2%2Fi7rHaGVsQtUuH9WIbNPBcYow6HH3%2F2025-08-05%2015%3A24%3A38.315851.m4a?alt=media&amp;token=d3757930-66e5-4e92-9323-e726417a3642</t>
  </si>
  <si>
    <t>Annitha</t>
  </si>
  <si>
    <t>pVb0RJ6niBmAkFQobviB</t>
  </si>
  <si>
    <t>2025-08-05 15:25:22.599002</t>
  </si>
  <si>
    <t>(10.6046967, 78.5452032)</t>
  </si>
  <si>
    <t>https://firebasestorage.googleapis.com/v0/b/mindbrink-survey-production.appspot.com/o/audioFiles%2FAtznECuQc6klLPsRR6u2%2Fio3eMuqyU5eWdOSV7NnjRG3eOnc2%2F2025-08-05%2015%3A25%3A03.564788.m4a?alt=media&amp;token=78aa4a86-2550-438b-9b18-ee7b9b12f19a</t>
  </si>
  <si>
    <t>srlram</t>
  </si>
  <si>
    <t>lMEPsn6ZckCEezHF3jpd</t>
  </si>
  <si>
    <t>2025-08-05 15:31:52.466833</t>
  </si>
  <si>
    <t>(10.6047042, 78.5452008)</t>
  </si>
  <si>
    <t>https://firebasestorage.googleapis.com/v0/b/mindbrink-survey-production.appspot.com/o/audioFiles%2FAtznECuQc6klLPsRR6u2%2Fi7rHaGVsQtUuH9WIbNPBcYow6HH3%2F2025-08-05%2015%3A31%3A48.220827.m4a?alt=media&amp;token=4fdbe8c4-da8c-416b-a3d8-808063282f72</t>
  </si>
  <si>
    <t>mehandhiran</t>
  </si>
  <si>
    <t>அன்புமணி ராமதாஸ் (பா.ம.க) / Anbumani Ramadoss (PMK)</t>
  </si>
  <si>
    <t>32DvtINUr4y5mBf66WWx</t>
  </si>
  <si>
    <t>2025-08-05 15:32:13.681343</t>
  </si>
  <si>
    <t>(10.6046372, 78.5453962)</t>
  </si>
  <si>
    <t>https://firebasestorage.googleapis.com/v0/b/mindbrink-survey-production.appspot.com/o/audioFiles%2FAtznECuQc6klLPsRR6u2%2Fio3eMuqyU5eWdOSV7NnjRG3eOnc2%2F2025-08-05%2015%3A32%3A01.346274.m4a?alt=media&amp;token=6e777976-0c9d-4c7d-b77a-49a48552ff90</t>
  </si>
  <si>
    <t>meena</t>
  </si>
  <si>
    <t>9600FbeJudIgZTjsTyqI</t>
  </si>
  <si>
    <t>2025-08-05 15:43:49.614530</t>
  </si>
  <si>
    <t>(10.6049433, 78.5453283)</t>
  </si>
  <si>
    <t>https://firebasestorage.googleapis.com/v0/b/mindbrink-survey-production.appspot.com/o/audioFiles%2FAtznECuQc6klLPsRR6u2%2Fio3eMuqyU5eWdOSV7NnjRG3eOnc2%2F2025-08-05%2015%3A43%3A33.620797.m4a?alt=media&amp;token=53b67a3f-427e-4507-b72c-689dd1041fc0</t>
  </si>
  <si>
    <t>murkessan</t>
  </si>
  <si>
    <t>UDR4B4Kc62GTsQeI1Lzs</t>
  </si>
  <si>
    <t>2025-08-05 15:46:22.574115</t>
  </si>
  <si>
    <t>(10.6047814, 78.5448676)</t>
  </si>
  <si>
    <t>https://firebasestorage.googleapis.com/v0/b/mindbrink-survey-production.appspot.com/o/audioFiles%2FAtznECuQc6klLPsRR6u2%2Fi7rHaGVsQtUuH9WIbNPBcYow6HH3%2F2025-08-05%2015%3A46%3A17.541480.m4a?alt=media&amp;token=fe1631e6-8124-4664-9760-f2da88e897ba</t>
  </si>
  <si>
    <t>Kannimuzli</t>
  </si>
  <si>
    <t>amhzyZivRe0weH6hGCqJ</t>
  </si>
  <si>
    <t>2025-08-05 15:54:40.198111</t>
  </si>
  <si>
    <t>(10.60486, 78.5442168)</t>
  </si>
  <si>
    <t>https://firebasestorage.googleapis.com/v0/b/mindbrink-survey-production.appspot.com/o/audioFiles%2FAtznECuQc6klLPsRR6u2%2Fio3eMuqyU5eWdOSV7NnjRG3eOnc2%2F2025-08-05%2015%3A54%3A25.988096.m4a?alt=media&amp;token=2eca2863-07a3-4857-b71c-1b08e5b240e5</t>
  </si>
  <si>
    <t>paramaeswari</t>
  </si>
  <si>
    <t>2VMiZWu1Qy6wdpmt7QXv</t>
  </si>
  <si>
    <t>2025-08-05 15:54:46.689643</t>
  </si>
  <si>
    <t>https://firebasestorage.googleapis.com/v0/b/mindbrink-survey-production.appspot.com/o/audioFiles%2FAtznECuQc6klLPsRR6u2%2Fi7rHaGVsQtUuH9WIbNPBcYow6HH3%2F2025-08-05%2015%3A54%3A42.313762.m4a?alt=media&amp;token=4ab2d764-8716-44f3-92ed-3514922a8f81</t>
  </si>
  <si>
    <t>Thenmozhi</t>
  </si>
  <si>
    <t>hJc2ktW59fpQz9CTO5Ui</t>
  </si>
  <si>
    <t>2025-08-06 11:49:56.538864</t>
  </si>
  <si>
    <t>(10.5999313, 78.5451884)</t>
  </si>
  <si>
    <t>1029-6,,Viralimalai,621316,Tamil Nadu,India.</t>
  </si>
  <si>
    <t>https://firebasestorage.googleapis.com/v0/b/mindbrink-survey-production.appspot.com/o/audioFiles%2FAtznECuQc6klLPsRR6u2%2Fio3eMuqyU5eWdOSV7NnjRG3eOnc2%2F2025-08-06%2011%3A49%3A48.969869.m4a?alt=media&amp;token=26b7f887-d8a4-4d5a-b31c-4c2c0c7dcd53</t>
  </si>
  <si>
    <t>ankaikani</t>
  </si>
  <si>
    <t>6u6HobaaEE3OcRLkiB00</t>
  </si>
  <si>
    <t>2025-08-06 11:55:32.570330</t>
  </si>
  <si>
    <t>(10.6040928, 78.5453617)</t>
  </si>
  <si>
    <t>JG3W+J45,,Viralimalai,621316,Tamil Nadu,India.</t>
  </si>
  <si>
    <t>https://firebasestorage.googleapis.com/v0/b/mindbrink-survey-production.appspot.com/o/audioFiles%2FAtznECuQc6klLPsRR6u2%2FnV4IA56gMWWp4NfG0H1PGfyqfM92%2F2025-08-06%2011%3A55%3A18.966182.m4a?alt=media&amp;token=e6154b4a-1ea5-441a-9bb1-11ebb2975138</t>
  </si>
  <si>
    <t>aOX4PETPA59HfyOjYPxz</t>
  </si>
  <si>
    <t>2025-08-06 11:58:37.996951</t>
  </si>
  <si>
    <t>(10.5997066, 78.5463872)</t>
  </si>
  <si>
    <t>HGXW+RPH,,Viralimalai,621316,Tamil Nadu,India.</t>
  </si>
  <si>
    <t>https://firebasestorage.googleapis.com/v0/b/mindbrink-survey-production.appspot.com/o/audioFiles%2FAtznECuQc6klLPsRR6u2%2Fi7rHaGVsQtUuH9WIbNPBcYow6HH3%2F2025-08-06%2011%3A58%3A32.429442.m4a?alt=media&amp;token=16ce171d-13c6-47b1-8d97-2d9a0f87c7c4</t>
  </si>
  <si>
    <t>Bakiyam</t>
  </si>
  <si>
    <t>ImECvkr8KiMlWwcDKqaw</t>
  </si>
  <si>
    <t>2025-08-06 12:06:16.409748</t>
  </si>
  <si>
    <t>(10.5991644, 78.5456715)</t>
  </si>
  <si>
    <t>HGXW+R67,,Viralimalai,621316,Tamil Nadu,India.</t>
  </si>
  <si>
    <t>https://firebasestorage.googleapis.com/v0/b/mindbrink-survey-production.appspot.com/o/audioFiles%2FAtznECuQc6klLPsRR6u2%2Fio3eMuqyU5eWdOSV7NnjRG3eOnc2%2F2025-08-06%2012%3A06%3A05.898602.m4a?alt=media&amp;token=810c189e-59c9-4dc1-a739-0129754e86ae</t>
  </si>
  <si>
    <t>vairamani</t>
  </si>
  <si>
    <t>r90VRHmbLEkk8lnR2YqN</t>
  </si>
  <si>
    <t>2025-08-06 12:08:51.928025</t>
  </si>
  <si>
    <t>(10.5994685, 78.5454883)</t>
  </si>
  <si>
    <t>https://firebasestorage.googleapis.com/v0/b/mindbrink-survey-production.appspot.com/o/audioFiles%2FAtznECuQc6klLPsRR6u2%2Fi7rHaGVsQtUuH9WIbNPBcYow6HH3%2F2025-08-06%2012%3A08%3A47.662075.m4a?alt=media&amp;token=32f23bd3-6a2d-452e-9d53-03aa1cdcace6</t>
  </si>
  <si>
    <t>Bhuvaneshwar</t>
  </si>
  <si>
    <t>ISGkjGQQAiSwjgwgFzJJ</t>
  </si>
  <si>
    <t>2025-08-06 12:10:59.887962</t>
  </si>
  <si>
    <t>(10.6039784, 78.5465294)</t>
  </si>
  <si>
    <t>JG3W+JJG,,Viralimalai,621316,Tamil Nadu,India.</t>
  </si>
  <si>
    <t>https://firebasestorage.googleapis.com/v0/b/mindbrink-survey-production.appspot.com/o/audioFiles%2FAtznECuQc6klLPsRR6u2%2FnV4IA56gMWWp4NfG0H1PGfyqfM92%2F2025-08-06%2012%3A10%3A17.058857.m4a?alt=media&amp;token=30423c68-f620-4106-b1a5-0b02c96b19fd</t>
  </si>
  <si>
    <t>ghanamani</t>
  </si>
  <si>
    <t>JwygJTqItCUWfDUOpNcu</t>
  </si>
  <si>
    <t>2025-08-06 12:20:40.337203</t>
  </si>
  <si>
    <t>(10.5989495, 78.5446124)</t>
  </si>
  <si>
    <t>HGXV+6Q3,,Viralimalai,621316,Tamil Nadu,India.</t>
  </si>
  <si>
    <t>https://firebasestorage.googleapis.com/v0/b/mindbrink-survey-production.appspot.com/o/audioFiles%2FAtznECuQc6klLPsRR6u2%2Fi7rHaGVsQtUuH9WIbNPBcYow6HH3%2F2025-08-06%2012%3A20%3A34.060553.m4a?alt=media&amp;token=34e78d8a-78fe-4a1e-ab39-e6554546fec6</t>
  </si>
  <si>
    <t>Thvithammal</t>
  </si>
  <si>
    <t>QUtGvhs7YPSQSFoUJEbs</t>
  </si>
  <si>
    <t>2025-08-06 12:21:04.857635</t>
  </si>
  <si>
    <t>(10.6043058, 78.5463261)</t>
  </si>
  <si>
    <t>https://firebasestorage.googleapis.com/v0/b/mindbrink-survey-production.appspot.com/o/audioFiles%2FAtznECuQc6klLPsRR6u2%2FnV4IA56gMWWp4NfG0H1PGfyqfM92%2F2025-08-06%2012%3A20%3A55.929079.m4a?alt=media&amp;token=5f205a61-6a1e-467c-95ca-9122d47a0249</t>
  </si>
  <si>
    <t>sundar</t>
  </si>
  <si>
    <t>2hucpVtAgzseomqCsHKF</t>
  </si>
  <si>
    <t>2025-08-06 12:27:07.933378</t>
  </si>
  <si>
    <t>(10.5988017, 78.5457317)</t>
  </si>
  <si>
    <t>1037,,Viralimalai,621316,Tamil Nadu,India.</t>
  </si>
  <si>
    <t>https://firebasestorage.googleapis.com/v0/b/mindbrink-survey-production.appspot.com/o/audioFiles%2FAtznECuQc6klLPsRR6u2%2Fio3eMuqyU5eWdOSV7NnjRG3eOnc2%2F2025-08-06%2012%3A26%3A58.735746.m4a?alt=media&amp;token=46523d50-a216-4b02-b62c-a379effed44d</t>
  </si>
  <si>
    <t>sarniya</t>
  </si>
  <si>
    <t>m1YQJ8ewNQf7kYhg4HMl</t>
  </si>
  <si>
    <t>2025-08-06 12:31:44.497020</t>
  </si>
  <si>
    <t>(10.5982703, 78.5449674)</t>
  </si>
  <si>
    <t>Viralimalai Theppakulam Park,,Viralimalai,621316,Tamil Nadu,India.</t>
  </si>
  <si>
    <t>https://firebasestorage.googleapis.com/v0/b/mindbrink-survey-production.appspot.com/o/audioFiles%2FAtznECuQc6klLPsRR6u2%2Fi7rHaGVsQtUuH9WIbNPBcYow6HH3%2F2025-08-06%2012%3A31%3A39.858917.m4a?alt=media&amp;token=af7678e6-e447-4df1-9c9e-9c469d18dfe9</t>
  </si>
  <si>
    <t>maruthamuthu</t>
  </si>
  <si>
    <t>foagtx20k3plQc4tfVdF</t>
  </si>
  <si>
    <t>2025-08-06 12:35:06.544479</t>
  </si>
  <si>
    <t>(10.598445, 78.5457767)</t>
  </si>
  <si>
    <t>HGXW+F4J,,Viralimalai,621316,Tamil Nadu,India.</t>
  </si>
  <si>
    <t>https://firebasestorage.googleapis.com/v0/b/mindbrink-survey-production.appspot.com/o/audioFiles%2FAtznECuQc6klLPsRR6u2%2Fio3eMuqyU5eWdOSV7NnjRG3eOnc2%2F2025-08-06%2012%3A34%3A57.657583.m4a?alt=media&amp;token=ab020e4f-9fa2-443e-8288-0b92813e3d71</t>
  </si>
  <si>
    <t>gomathi</t>
  </si>
  <si>
    <t>C37USDNSTsn58jEsHTkV</t>
  </si>
  <si>
    <t>2025-08-06 12:43:19.013413</t>
  </si>
  <si>
    <t>(10.5985617, 78.5462066)</t>
  </si>
  <si>
    <t>931/2,,Viralimalai,621316,Tamil Nadu,India.</t>
  </si>
  <si>
    <t>https://firebasestorage.googleapis.com/v0/b/mindbrink-survey-production.appspot.com/o/audioFiles%2FAtznECuQc6klLPsRR6u2%2Fio3eMuqyU5eWdOSV7NnjRG3eOnc2%2F2025-08-06%2012%3A43%3A12.124105.m4a?alt=media&amp;token=39be8706-4ebc-48e5-a464-d825334f2449</t>
  </si>
  <si>
    <t>phubaneaswari</t>
  </si>
  <si>
    <t>Ti2f9A7f1QbmhJbC4BYv</t>
  </si>
  <si>
    <t>2025-08-06 12:43:52.667592</t>
  </si>
  <si>
    <t>(10.5984891, 78.5459237)</t>
  </si>
  <si>
    <t>https://firebasestorage.googleapis.com/v0/b/mindbrink-survey-production.appspot.com/o/audioFiles%2FAtznECuQc6klLPsRR6u2%2Fi7rHaGVsQtUuH9WIbNPBcYow6HH3%2F2025-08-06%2012%3A43%3A44.692623.m4a?alt=media&amp;token=bd5a5a3a-6dd6-4622-97b3-f6a5a4155e02</t>
  </si>
  <si>
    <t>Kalyani</t>
  </si>
  <si>
    <t>R5pbMP1PBxChJoTIXFfY</t>
  </si>
  <si>
    <t>2025-08-06 12:49:42.121043</t>
  </si>
  <si>
    <t>(10.6039567, 78.5463318)</t>
  </si>
  <si>
    <t>JG3W+GGW,,Viralimalai,621316,Tamil Nadu,India.</t>
  </si>
  <si>
    <t>https://firebasestorage.googleapis.com/v0/b/mindbrink-survey-production.appspot.com/o/audioFiles%2FAtznECuQc6klLPsRR6u2%2FnV4IA56gMWWp4NfG0H1PGfyqfM92%2F2025-08-06%2012%3A49%3A34.368126.m4a?alt=media&amp;token=ae5b7673-cdfb-4e7d-8325-91f5612889f0</t>
  </si>
  <si>
    <t>vellaichami</t>
  </si>
  <si>
    <t>konar</t>
  </si>
  <si>
    <t>M3TFyW3zNZWm4rXlmRJD</t>
  </si>
  <si>
    <t>2025-08-06 12:55:16.224906</t>
  </si>
  <si>
    <t>(10.5996936, 78.5460323)</t>
  </si>
  <si>
    <t>https://firebasestorage.googleapis.com/v0/b/mindbrink-survey-production.appspot.com/o/audioFiles%2FAtznECuQc6klLPsRR6u2%2Fi7rHaGVsQtUuH9WIbNPBcYow6HH3%2F2025-08-06%2012%3A55%3A09.557281.m4a?alt=media&amp;token=8114b7fe-6e4f-4cc3-b975-fc3d0a79df68</t>
  </si>
  <si>
    <t>Subrmani</t>
  </si>
  <si>
    <t>தி.மு.க+இந்திய தேசிய காங்கிரஸ் /DMK+INC</t>
  </si>
  <si>
    <t>zohjr2ytdYlltnC0OxLc</t>
  </si>
  <si>
    <t>2025-08-06 12:58:10.324489</t>
  </si>
  <si>
    <t>(10.5989847, 78.5459036)</t>
  </si>
  <si>
    <t>https://firebasestorage.googleapis.com/v0/b/mindbrink-survey-production.appspot.com/o/audioFiles%2FAtznECuQc6klLPsRR6u2%2Fio3eMuqyU5eWdOSV7NnjRG3eOnc2%2F2025-08-06%2012%3A58%3A00.679012.m4a?alt=media&amp;token=7e2bdc99-a698-4480-a404-4467b01acc01</t>
  </si>
  <si>
    <t>sankavi</t>
  </si>
  <si>
    <t>QsafAjKg7M6NVWV1iaaN</t>
  </si>
  <si>
    <t>2025-08-06 13:01:43.041118</t>
  </si>
  <si>
    <t>(10.5989804, 78.5459044)</t>
  </si>
  <si>
    <t>https://firebasestorage.googleapis.com/v0/b/mindbrink-survey-production.appspot.com/o/audioFiles%2FAtznECuQc6klLPsRR6u2%2Fi7rHaGVsQtUuH9WIbNPBcYow6HH3%2F2025-08-06%2013%3A01%3A36.029623.m4a?alt=media&amp;token=2a632d9a-cec2-4560-b7cd-e4f6e06111c7</t>
  </si>
  <si>
    <t>sudha</t>
  </si>
  <si>
    <t>1z6d8YnIk4AkGAA2s2BK</t>
  </si>
  <si>
    <t>2025-08-06 13:04:35.369782</t>
  </si>
  <si>
    <t>(10.6044877, 78.5463426)</t>
  </si>
  <si>
    <t>https://firebasestorage.googleapis.com/v0/b/mindbrink-survey-production.appspot.com/o/audioFiles%2FAtznECuQc6klLPsRR6u2%2FnV4IA56gMWWp4NfG0H1PGfyqfM92%2F2025-08-06%2013%3A04%3A21.635409.m4a?alt=media&amp;token=e39ddfaf-3186-401a-942f-483ede782045</t>
  </si>
  <si>
    <t>balasubramanian</t>
  </si>
  <si>
    <t>1,00,000க்கு மேல்/More than 1,00,000</t>
  </si>
  <si>
    <t>yadavar</t>
  </si>
  <si>
    <t>E3P29uGmRFHP2x3RhYPj</t>
  </si>
  <si>
    <t>2025-08-06 13:07:33.725774</t>
  </si>
  <si>
    <t>(10.5989777, 78.5459401)</t>
  </si>
  <si>
    <t>https://firebasestorage.googleapis.com/v0/b/mindbrink-survey-production.appspot.com/o/audioFiles%2FAtznECuQc6klLPsRR6u2%2Fio3eMuqyU5eWdOSV7NnjRG3eOnc2%2F2025-08-06%2013%3A07%3A24.701287.m4a?alt=media&amp;token=56cd8cba-d7a6-4f16-b660-43d88e16afdd</t>
  </si>
  <si>
    <t>chithr</t>
  </si>
  <si>
    <t>L5lPVv5CoWKOarne97hK</t>
  </si>
  <si>
    <t>2025-08-06 13:11:20.818559</t>
  </si>
  <si>
    <t>(10.6000267, 78.5456773)</t>
  </si>
  <si>
    <t>JG2W+559,,Viralimalai,621316,Tamil Nadu,India.</t>
  </si>
  <si>
    <t>https://firebasestorage.googleapis.com/v0/b/mindbrink-survey-production.appspot.com/o/audioFiles%2FAtznECuQc6klLPsRR6u2%2Fi7rHaGVsQtUuH9WIbNPBcYow6HH3%2F2025-08-06%2013%3A11%3A15.573652.m4a?alt=media&amp;token=c5e2729d-363f-4095-a8dd-be71e50f1284</t>
  </si>
  <si>
    <t>senthil</t>
  </si>
  <si>
    <t>PwRiB9JYeTT9aFSh3fP3</t>
  </si>
  <si>
    <t>2025-08-06 13:14:25.599435</t>
  </si>
  <si>
    <t>(10.5996486, 78.5480848)</t>
  </si>
  <si>
    <t>https://firebasestorage.googleapis.com/v0/b/mindbrink-survey-production.appspot.com/o/audioFiles%2FAtznECuQc6klLPsRR6u2%2Fio3eMuqyU5eWdOSV7NnjRG3eOnc2%2F2025-08-06%2013%3A14%3A16.357248.m4a?alt=media&amp;token=c084c0b3-81a3-47ec-8a14-38d819e88522</t>
  </si>
  <si>
    <t>thakapandi</t>
  </si>
  <si>
    <t>1VXE2nJE9iJVKOBmKkGi</t>
  </si>
  <si>
    <t>2025-08-06 13:20:13.142541</t>
  </si>
  <si>
    <t>https://firebasestorage.googleapis.com/v0/b/mindbrink-survey-production.appspot.com/o/audioFiles%2FAtznECuQc6klLPsRR6u2%2Fi7rHaGVsQtUuH9WIbNPBcYow6HH3%2F2025-08-06%2013%3A20%3A08.348812.m4a?alt=media&amp;token=0957fd9f-5abe-4c5d-9e96-962ceef18733</t>
  </si>
  <si>
    <t>Arockiamary</t>
  </si>
  <si>
    <t>tb7m7aqmiZNi1DKldPCs</t>
  </si>
  <si>
    <t>2025-08-06 13:20:14.935501</t>
  </si>
  <si>
    <t>(10.6039845, 78.5463917)</t>
  </si>
  <si>
    <t>1,,Tiruchirappalli,621316,Tamil Nadu,India.</t>
  </si>
  <si>
    <t>https://firebasestorage.googleapis.com/v0/b/mindbrink-survey-production.appspot.com/o/audioFiles%2FAtznECuQc6klLPsRR6u2%2FnV4IA56gMWWp4NfG0H1PGfyqfM92%2F2025-08-06%2013%3A20%3A00.718482.m4a?alt=media&amp;token=4d81b5d9-8db2-46e0-a1a6-1df2107f7d8c</t>
  </si>
  <si>
    <t>ma.karuppiah</t>
  </si>
  <si>
    <t>ambakajarar</t>
  </si>
  <si>
    <t>smhA009gNRHPxSrcycCY</t>
  </si>
  <si>
    <t>2025-08-06 13:22:16.930973</t>
  </si>
  <si>
    <t>(10.599405, 78.5477767)</t>
  </si>
  <si>
    <t>https://firebasestorage.googleapis.com/v0/b/mindbrink-survey-production.appspot.com/o/audioFiles%2FAtznECuQc6klLPsRR6u2%2Fio3eMuqyU5eWdOSV7NnjRG3eOnc2%2F2025-08-06%2013%3A22%3A08.821901.m4a?alt=media&amp;token=b1f9afcd-c8d0-4732-a302-34ae285969aa</t>
  </si>
  <si>
    <t>tamilselvi</t>
  </si>
  <si>
    <t>5IOltZ13l3FthY1DdFOU</t>
  </si>
  <si>
    <t>2025-08-06 13:28:10.311240</t>
  </si>
  <si>
    <t>https://firebasestorage.googleapis.com/v0/b/mindbrink-survey-production.appspot.com/o/audioFiles%2FAtznECuQc6klLPsRR6u2%2Fi7rHaGVsQtUuH9WIbNPBcYow6HH3%2F2025-08-06%2013%3A28%3A01.955470.m4a?alt=media&amp;token=bea359aa-32b5-4dd4-8c96-61087e6ab158</t>
  </si>
  <si>
    <t>chellakili</t>
  </si>
  <si>
    <t>SwlRq6bgslhNan8O5xOe</t>
  </si>
  <si>
    <t>2025-08-06 13:29:50.599533</t>
  </si>
  <si>
    <t>(10.6039801, 78.5463951)</t>
  </si>
  <si>
    <t>https://firebasestorage.googleapis.com/v0/b/mindbrink-survey-production.appspot.com/o/audioFiles%2FAtznECuQc6klLPsRR6u2%2FnV4IA56gMWWp4NfG0H1PGfyqfM92%2F2025-08-06%2013%3A29%3A36.691132.m4a?alt=media&amp;token=10b6ed47-941f-48ae-82ee-5ff07602465a</t>
  </si>
  <si>
    <t>pt99T8vQRh2uTfyvS4Eu</t>
  </si>
  <si>
    <t>2025-08-06 13:35:33.448928</t>
  </si>
  <si>
    <t>(10.5987433, 78.546875)</t>
  </si>
  <si>
    <t>HGXW+GR,,Viralimalai,621316,Tamil Nadu,India.</t>
  </si>
  <si>
    <t>https://firebasestorage.googleapis.com/v0/b/mindbrink-survey-production.appspot.com/o/audioFiles%2FAtznECuQc6klLPsRR6u2%2Fio3eMuqyU5eWdOSV7NnjRG3eOnc2%2F2025-08-06%2013%3A35%3A18.825222.m4a?alt=media&amp;token=20ff1b6e-ff9b-4f67-8cf9-a6a391df0b9f</t>
  </si>
  <si>
    <t>muthukaana</t>
  </si>
  <si>
    <t>V7MRRL67cY5IbDoKQ4uR</t>
  </si>
  <si>
    <t>2025-08-06 13:36:38.408723</t>
  </si>
  <si>
    <t>(10.5986802, 78.546688)</t>
  </si>
  <si>
    <t>https://firebasestorage.googleapis.com/v0/b/mindbrink-survey-production.appspot.com/o/audioFiles%2FAtznECuQc6klLPsRR6u2%2Fi7rHaGVsQtUuH9WIbNPBcYow6HH3%2F2025-08-06%2013%3A36%3A31.892196.m4a?alt=media&amp;token=0a76d809-c5d0-4373-bfff-4897d60087ff</t>
  </si>
  <si>
    <t>Gunaselan</t>
  </si>
  <si>
    <t>7EcSqz3T8nkD1JcHhSdv</t>
  </si>
  <si>
    <t>2025-08-06 13:40:48.359691</t>
  </si>
  <si>
    <t>(10.5986617, 78.54674)</t>
  </si>
  <si>
    <t>https://firebasestorage.googleapis.com/v0/b/mindbrink-survey-production.appspot.com/o/audioFiles%2FAtznECuQc6klLPsRR6u2%2Fio3eMuqyU5eWdOSV7NnjRG3eOnc2%2F2025-08-06%2013%3A40%3A41.233440.m4a?alt=media&amp;token=a3df08a9-97a8-45b5-b18e-a3462cc34f34</t>
  </si>
  <si>
    <t>jaya</t>
  </si>
  <si>
    <t>UCOyeeV0ep0deT8xLNUF</t>
  </si>
  <si>
    <t>2025-08-06 13:44:37.927222</t>
  </si>
  <si>
    <t>(10.5986424, 78.5456773)</t>
  </si>
  <si>
    <t>https://firebasestorage.googleapis.com/v0/b/mindbrink-survey-production.appspot.com/o/audioFiles%2FAtznECuQc6klLPsRR6u2%2Fi7rHaGVsQtUuH9WIbNPBcYow6HH3%2F2025-08-06%2013%3A44%3A33.154243.m4a?alt=media&amp;token=0e078990-7f34-4caa-bec2-2e4c8af664f2</t>
  </si>
  <si>
    <t>Saravanan</t>
  </si>
  <si>
    <t>R1XcFyJWl4p5VJw7mQKV</t>
  </si>
  <si>
    <t>2025-08-06 13:45:19.973836</t>
  </si>
  <si>
    <t>(10.5986083, 78.5466617)</t>
  </si>
  <si>
    <t>https://firebasestorage.googleapis.com/v0/b/mindbrink-survey-production.appspot.com/o/audioFiles%2FAtznECuQc6klLPsRR6u2%2Fio3eMuqyU5eWdOSV7NnjRG3eOnc2%2F2025-08-06%2013%3A45%3A12.983462.m4a?alt=media&amp;token=2bcd2ab8-fcde-4cb6-9e6a-a5ec8b38d21b</t>
  </si>
  <si>
    <t>laesmi</t>
  </si>
  <si>
    <t>ebFxW461hZM2D0fHmARn</t>
  </si>
  <si>
    <t>2025-08-06 13:50:15.952383</t>
  </si>
  <si>
    <t>(10.604048, 78.5459679)</t>
  </si>
  <si>
    <t>Kulithalai - Manapparai Road,,Viralimalai,621316,Tamil Nadu,India.</t>
  </si>
  <si>
    <t>https://firebasestorage.googleapis.com/v0/b/mindbrink-survey-production.appspot.com/o/audioFiles%2FAtznECuQc6klLPsRR6u2%2FnV4IA56gMWWp4NfG0H1PGfyqfM92%2F2025-08-06%2013%3A50%3A00.106251.m4a?alt=media&amp;token=fc45083c-53e2-4544-b383-713e370a0a87</t>
  </si>
  <si>
    <t>saiprakash</t>
  </si>
  <si>
    <t>vaniyachettiyar</t>
  </si>
  <si>
    <t>IovP4MIvkJrDuL5rkMuu</t>
  </si>
  <si>
    <t>2025-08-06 13:53:22.648973</t>
  </si>
  <si>
    <t>(10.5984162, 78.5470904)</t>
  </si>
  <si>
    <t>900,,Viralimalai,621316,Tamil Nadu,India.</t>
  </si>
  <si>
    <t>https://firebasestorage.googleapis.com/v0/b/mindbrink-survey-production.appspot.com/o/audioFiles%2FAtznECuQc6klLPsRR6u2%2Fio3eMuqyU5eWdOSV7NnjRG3eOnc2%2F2025-08-06%2013%3A53%3A09.295639.m4a?alt=media&amp;token=573b4b0c-0ed2-4b2b-ab54-0308f82ebbe6</t>
  </si>
  <si>
    <t>manomani</t>
  </si>
  <si>
    <t>91JCOknLdkM40CAr4g08</t>
  </si>
  <si>
    <t>2025-08-06 13:54:06.974785</t>
  </si>
  <si>
    <t>(10.5983509, 78.5472939)</t>
  </si>
  <si>
    <t>https://firebasestorage.googleapis.com/v0/b/mindbrink-survey-production.appspot.com/o/audioFiles%2FAtznECuQc6klLPsRR6u2%2Fi7rHaGVsQtUuH9WIbNPBcYow6HH3%2F2025-08-06%2013%3A54%3A01.512049.m4a?alt=media&amp;token=359d5eea-1864-4cf9-ad2e-7b9be81d76c6</t>
  </si>
  <si>
    <t>RAJALAKSHMI</t>
  </si>
  <si>
    <t>0hbHLkQlh8K8i2KjMsgQ</t>
  </si>
  <si>
    <t>2025-08-06 14:29:33.530037</t>
  </si>
  <si>
    <t>(10.6038986, 78.5468024)</t>
  </si>
  <si>
    <t>JG3W+HPG,,Viralimalai,621316,Tamil Nadu,India.</t>
  </si>
  <si>
    <t>https://firebasestorage.googleapis.com/v0/b/mindbrink-survey-production.appspot.com/o/audioFiles%2FAtznECuQc6klLPsRR6u2%2FnV4IA56gMWWp4NfG0H1PGfyqfM92%2F2025-08-06%2014%3A29%3A20.354842.m4a?alt=media&amp;token=4a41549f-c328-4f02-a1f7-06cfcad53ec4</t>
  </si>
  <si>
    <t>balan</t>
  </si>
  <si>
    <t>backward class</t>
  </si>
  <si>
    <t>EOJ21G8Btqc9ZR3h28Ef</t>
  </si>
  <si>
    <t>2025-08-06 14:38:26.777098</t>
  </si>
  <si>
    <t>(10.6041056, 78.5470961)</t>
  </si>
  <si>
    <t>Viralimalai Road,,Viralimalai,621316,Tamil Nadu,India.</t>
  </si>
  <si>
    <t>https://firebasestorage.googleapis.com/v0/b/mindbrink-survey-production.appspot.com/o/audioFiles%2FAtznECuQc6klLPsRR6u2%2FnV4IA56gMWWp4NfG0H1PGfyqfM92%2F2025-08-06%2014%3A38%3A10.438308.m4a?alt=media&amp;token=a5197fd0-2d40-489d-9508-ef02ab3a0a82</t>
  </si>
  <si>
    <t>s.murugesan</t>
  </si>
  <si>
    <t>bG2rDta35OkVJYilHkTQ</t>
  </si>
  <si>
    <t>2025-08-06 14:42:05.326769</t>
  </si>
  <si>
    <t>(10.5968197, 78.5428447)</t>
  </si>
  <si>
    <t>HGWV+H4H,,Viralimalai,621316,Tamil Nadu,India.</t>
  </si>
  <si>
    <t>https://firebasestorage.googleapis.com/v0/b/mindbrink-survey-production.appspot.com/o/audioFiles%2FAtznECuQc6klLPsRR6u2%2Fi7rHaGVsQtUuH9WIbNPBcYow6HH3%2F2025-08-06%2014%3A41%3A59.681192.m4a?alt=media&amp;token=ca6c1903-2e5b-40aa-92de-1e91abc560f9</t>
  </si>
  <si>
    <t>ruthradevi</t>
  </si>
  <si>
    <t>FfCsQIGOtrBnRwsNEVEt</t>
  </si>
  <si>
    <t>2025-08-06 14:45:04.441048</t>
  </si>
  <si>
    <t>(10.5972644, 78.5429463)</t>
  </si>
  <si>
    <t>Jothi Cinema Theatre,,Viralimalai,621316,Tamil Nadu,India.</t>
  </si>
  <si>
    <t>https://firebasestorage.googleapis.com/v0/b/mindbrink-survey-production.appspot.com/o/audioFiles%2FAtznECuQc6klLPsRR6u2%2Fio3eMuqyU5eWdOSV7NnjRG3eOnc2%2F2025-08-06%2014%3A44%3A45.768342.m4a?alt=media&amp;token=fda337bd-32cf-4b88-b4e9-0988c09f6d17</t>
  </si>
  <si>
    <t>palaniyamma</t>
  </si>
  <si>
    <t>sIi71uQphaTHPeAj0hqV</t>
  </si>
  <si>
    <t>2025-08-06 14:47:52.229715</t>
  </si>
  <si>
    <t>(10.6043513, 78.547183)</t>
  </si>
  <si>
    <t>https://firebasestorage.googleapis.com/v0/b/mindbrink-survey-production.appspot.com/o/audioFiles%2FAtznECuQc6klLPsRR6u2%2FnV4IA56gMWWp4NfG0H1PGfyqfM92%2F2025-08-06%2014%3A47%3A29.938090.m4a?alt=media&amp;token=cd5c92ce-930f-40b5-9f01-aacb9443718d</t>
  </si>
  <si>
    <t>rani</t>
  </si>
  <si>
    <t>72UTlviD5vEmCxzXXpTA</t>
  </si>
  <si>
    <t>2025-08-06 14:53:28.319037</t>
  </si>
  <si>
    <t>(10.5973924, 78.5429511)</t>
  </si>
  <si>
    <t>https://firebasestorage.googleapis.com/v0/b/mindbrink-survey-production.appspot.com/o/audioFiles%2FAtznECuQc6klLPsRR6u2%2Fio3eMuqyU5eWdOSV7NnjRG3eOnc2%2F2025-08-06%2014%3A53%3A14.691566.m4a?alt=media&amp;token=e1e7c46f-f8b0-419f-bd11-43e257687bb3</t>
  </si>
  <si>
    <t>vijayalaesmi</t>
  </si>
  <si>
    <t>ITpBh8rBg8RWotQBIlgT</t>
  </si>
  <si>
    <t>2025-08-06 14:55:10.881396</t>
  </si>
  <si>
    <t>(10.5969512, 78.5430596)</t>
  </si>
  <si>
    <t>HGWV+P8W,,Viralimalai,621316,Tamil Nadu,India.</t>
  </si>
  <si>
    <t>https://firebasestorage.googleapis.com/v0/b/mindbrink-survey-production.appspot.com/o/audioFiles%2FAtznECuQc6klLPsRR6u2%2Fi7rHaGVsQtUuH9WIbNPBcYow6HH3%2F2025-08-06%2014%3A55%3A05.201212.m4a?alt=media&amp;token=3f4209c7-16b7-4a2f-89fe-b1b7abe1173c</t>
  </si>
  <si>
    <t>mugiya</t>
  </si>
  <si>
    <t>Smcya8j1KsXFNtfQ3NZo</t>
  </si>
  <si>
    <t>2025-08-06 15:00:16.889360</t>
  </si>
  <si>
    <t>(10.6057887, 78.5476243)</t>
  </si>
  <si>
    <t>https://firebasestorage.googleapis.com/v0/b/mindbrink-survey-production.appspot.com/o/audioFiles%2FAtznECuQc6klLPsRR6u2%2FnV4IA56gMWWp4NfG0H1PGfyqfM92%2F2025-08-06%2015%3A00%3A05.013261.m4a?alt=media&amp;token=c73a15d8-1c11-47e5-996a-a3f524b1cdbb</t>
  </si>
  <si>
    <t>gayathri</t>
  </si>
  <si>
    <t>vadugar</t>
  </si>
  <si>
    <t>wFjBaj8nugNqqLhyYRO9</t>
  </si>
  <si>
    <t>2025-08-06 15:05:09.201086</t>
  </si>
  <si>
    <t>(10.5975766, 78.5425873)</t>
  </si>
  <si>
    <t>Unnamed Road,,Viralimalai,621316,Tamil Nadu,India.</t>
  </si>
  <si>
    <t>https://firebasestorage.googleapis.com/v0/b/mindbrink-survey-production.appspot.com/o/audioFiles%2FAtznECuQc6klLPsRR6u2%2Fi7rHaGVsQtUuH9WIbNPBcYow6HH3%2F2025-08-06%2015%3A05%3A04.364420.m4a?alt=media&amp;token=4ce747e5-a204-4f8a-bd5e-9f3a88c3d55a</t>
  </si>
  <si>
    <t>Philomanial</t>
  </si>
  <si>
    <t>x78gbhRcILHIsEfYmrm0</t>
  </si>
  <si>
    <t>2025-08-06 15:10:21.540446</t>
  </si>
  <si>
    <t>(10.5971521, 78.5435669)</t>
  </si>
  <si>
    <t>Swamy complex,,Viralimalai,621316,Tamil Nadu,India.</t>
  </si>
  <si>
    <t>https://firebasestorage.googleapis.com/v0/b/mindbrink-survey-production.appspot.com/o/audioFiles%2FAtznECuQc6klLPsRR6u2%2Fio3eMuqyU5eWdOSV7NnjRG3eOnc2%2F2025-08-06%2015%3A10%3A08.460835.m4a?alt=media&amp;token=53fe892f-7198-44a4-bb97-6d8d9a03d915</t>
  </si>
  <si>
    <t>anaatha</t>
  </si>
  <si>
    <t>QlLMFywJj7DndgYzg5Mx</t>
  </si>
  <si>
    <t>2025-08-06 15:14:49.124743</t>
  </si>
  <si>
    <t>(10.5981617, 78.5423493)</t>
  </si>
  <si>
    <t>HGXR+5JG,,Viralimalai,621316,Tamil Nadu,India.</t>
  </si>
  <si>
    <t>https://firebasestorage.googleapis.com/v0/b/mindbrink-survey-production.appspot.com/o/audioFiles%2FAtznECuQc6klLPsRR6u2%2Fi7rHaGVsQtUuH9WIbNPBcYow6HH3%2F2025-08-06%2015%3A14%3A44.531915.m4a?alt=media&amp;token=1d31b573-3811-4d1b-a60e-7898526e7535</t>
  </si>
  <si>
    <t>Thamilarsi</t>
  </si>
  <si>
    <t>6dbS7ia6BzNFsPOCc2Tv</t>
  </si>
  <si>
    <t>2025-08-06 15:17:12.632002</t>
  </si>
  <si>
    <t>(10.606126, 78.5478968)</t>
  </si>
  <si>
    <t>JG4X+M43,,Viralimalai,621316,Tamil Nadu,India.</t>
  </si>
  <si>
    <t>https://firebasestorage.googleapis.com/v0/b/mindbrink-survey-production.appspot.com/o/audioFiles%2FAtznECuQc6klLPsRR6u2%2FnV4IA56gMWWp4NfG0H1PGfyqfM92%2F2025-08-06%2015%3A17%3A04.121846.m4a?alt=media&amp;token=6a6a08bc-2bd7-49ad-a861-ec5423447016</t>
  </si>
  <si>
    <t>murugesan</t>
  </si>
  <si>
    <t>viralur chettiyar</t>
  </si>
  <si>
    <t>VDb7BJcj7V6X2VEHzLqx</t>
  </si>
  <si>
    <t>2025-08-06 15:18:47.467006</t>
  </si>
  <si>
    <t>(10.5969524, 78.5436143)</t>
  </si>
  <si>
    <t>HGWV+QF9,,Viralimalai,621316,Tamil Nadu,India.</t>
  </si>
  <si>
    <t>https://firebasestorage.googleapis.com/v0/b/mindbrink-survey-production.appspot.com/o/audioFiles%2FAtznECuQc6klLPsRR6u2%2Fio3eMuqyU5eWdOSV7NnjRG3eOnc2%2F2025-08-06%2015%3A18%3A41.552768.m4a?alt=media&amp;token=c7e0f745-ef68-454a-8d3d-efc0785fdb1c</t>
  </si>
  <si>
    <t>jayaeskmi</t>
  </si>
  <si>
    <t>DRDpR1baS90mM0fr3L0I</t>
  </si>
  <si>
    <t>2025-08-06 15:19:18.911614</t>
  </si>
  <si>
    <t>(10.5979595, 78.5423325)</t>
  </si>
  <si>
    <t>https://firebasestorage.googleapis.com/v0/b/mindbrink-survey-production.appspot.com/o/audioFiles%2FAtznECuQc6klLPsRR6u2%2Fi7rHaGVsQtUuH9WIbNPBcYow6HH3%2F2025-08-06%2015%3A19%3A14.578576.m4a?alt=media&amp;token=8bc80897-6091-4e51-bbff-9c4ead80adcb</t>
  </si>
  <si>
    <t>suganya</t>
  </si>
  <si>
    <t>jjnBNwvkS1FqgVe2gKOi</t>
  </si>
  <si>
    <t>2025-08-06 15:30:00.729798</t>
  </si>
  <si>
    <t>(10.5978671, 78.544046)</t>
  </si>
  <si>
    <t>https://firebasestorage.googleapis.com/v0/b/mindbrink-survey-production.appspot.com/o/audioFiles%2FAtznECuQc6klLPsRR6u2%2Fio3eMuqyU5eWdOSV7NnjRG3eOnc2%2F2025-08-06%2015%3A29%3A52.116244.m4a?alt=media&amp;token=55242c0d-b2e8-4bcf-9c19-b641bb83c5c8</t>
  </si>
  <si>
    <t>karithika</t>
  </si>
  <si>
    <t>6nDgRl60vuOPWdKGFVAS</t>
  </si>
  <si>
    <t>2025-08-06 15:31:20.646483</t>
  </si>
  <si>
    <t>(10.5978724, 78.5440442)</t>
  </si>
  <si>
    <t>https://firebasestorage.googleapis.com/v0/b/mindbrink-survey-production.appspot.com/o/audioFiles%2FAtznECuQc6klLPsRR6u2%2Fi7rHaGVsQtUuH9WIbNPBcYow6HH3%2F2025-08-06%2015%3A31%3A14.887083.m4a?alt=media&amp;token=004e568f-2a62-400c-a811-0b8c67984706</t>
  </si>
  <si>
    <t>sangitha</t>
  </si>
  <si>
    <t>4rL0SuAwYRUh3gp4oxmj</t>
  </si>
  <si>
    <t>2025-08-06 15:36:05.463435</t>
  </si>
  <si>
    <t>(10.5978597, 78.5440585)</t>
  </si>
  <si>
    <t>https://firebasestorage.googleapis.com/v0/b/mindbrink-survey-production.appspot.com/o/audioFiles%2FAtznECuQc6klLPsRR6u2%2Fio3eMuqyU5eWdOSV7NnjRG3eOnc2%2F2025-08-06%2015%3A35%3A36.862099.m4a?alt=media&amp;token=6430f888-0ebc-4201-b699-6a536c441f89</t>
  </si>
  <si>
    <t>makamuni</t>
  </si>
  <si>
    <t>Pb6CUh0Ak1rrVA7diKXX</t>
  </si>
  <si>
    <t>2025-08-06 15:37:45.123423</t>
  </si>
  <si>
    <t>(10.5978717, 78.5440405)</t>
  </si>
  <si>
    <t>https://firebasestorage.googleapis.com/v0/b/mindbrink-survey-production.appspot.com/o/audioFiles%2FAtznECuQc6klLPsRR6u2%2Fi7rHaGVsQtUuH9WIbNPBcYow6HH3%2F2025-08-06%2015%3A37%3A38.095134.m4a?alt=media&amp;token=5721d9c1-8614-46a4-8345-c271bc92b87c</t>
  </si>
  <si>
    <t>ponnaudi</t>
  </si>
  <si>
    <t>66eYvN1ce9FASIiIczIu</t>
  </si>
  <si>
    <t>2025-08-06 15:42:06.918101</t>
  </si>
  <si>
    <t>(10.597903, 78.5440055)</t>
  </si>
  <si>
    <t>https://firebasestorage.googleapis.com/v0/b/mindbrink-survey-production.appspot.com/o/audioFiles%2FAtznECuQc6klLPsRR6u2%2Fio3eMuqyU5eWdOSV7NnjRG3eOnc2%2F2025-08-06%2015%3A41%3A59.895062.m4a?alt=media&amp;token=4c6e5fc2-5ad9-4c92-a44e-b77b7aa56a9e</t>
  </si>
  <si>
    <t>padayamma</t>
  </si>
  <si>
    <t>e7SPRgT9SS8egYEqqsjz</t>
  </si>
  <si>
    <t>2025-08-06 15:47:28.757568</t>
  </si>
  <si>
    <t>(10.606325, 78.5464217)</t>
  </si>
  <si>
    <t>JG4W+HHQ,,Viralimalai,621316,Tamil Nadu,India.</t>
  </si>
  <si>
    <t>https://firebasestorage.googleapis.com/v0/b/mindbrink-survey-production.appspot.com/o/audioFiles%2FAtznECuQc6klLPsRR6u2%2FnV4IA56gMWWp4NfG0H1PGfyqfM92%2F2025-08-06%2015%3A47%3A21.069990.m4a?alt=media&amp;token=28ed7ed5-ecb2-4a66-9a34-6ca0c1630909</t>
  </si>
  <si>
    <t>Arulmozhi</t>
  </si>
  <si>
    <t>isaivellalar</t>
  </si>
  <si>
    <t>F6bOvXW380q9TKUDzDGr</t>
  </si>
  <si>
    <t>2025-08-06 16:02:15.281724</t>
  </si>
  <si>
    <t>(10.6068103, 78.5473113)</t>
  </si>
  <si>
    <t>JG4W+MWV,,Viralimalai,621316,Tamil Nadu,India.</t>
  </si>
  <si>
    <t>https://firebasestorage.googleapis.com/v0/b/mindbrink-survey-production.appspot.com/o/audioFiles%2FAtznECuQc6klLPsRR6u2%2FnV4IA56gMWWp4NfG0H1PGfyqfM92%2F2025-08-06%2016%3A02%3A06.013736.m4a?alt=media&amp;token=8130420d-6041-4de8-9a95-afef5caa1569</t>
  </si>
  <si>
    <t>jothi</t>
  </si>
  <si>
    <t>pandaram</t>
  </si>
  <si>
    <t>6GfNKqrGIHf3mom20joZ</t>
  </si>
  <si>
    <t>2025-08-06 16:19:09.388178</t>
  </si>
  <si>
    <t>(10.6049868, 78.5464856)</t>
  </si>
  <si>
    <t>https://firebasestorage.googleapis.com/v0/b/mindbrink-survey-production.appspot.com/o/audioFiles%2FAtznECuQc6klLPsRR6u2%2FnV4IA56gMWWp4NfG0H1PGfyqfM92%2F2025-08-06%2016%3A19%3A03.429470.m4a?alt=media&amp;token=27993cd3-e693-473d-b7b5-92a955267dbf</t>
  </si>
  <si>
    <t>FwIfcJh7OhvHGGeKf4nE</t>
  </si>
  <si>
    <t>2025-08-06 16:59:43.622281</t>
  </si>
  <si>
    <t>(10.6065354, 78.5481285)</t>
  </si>
  <si>
    <t>https://firebasestorage.googleapis.com/v0/b/mindbrink-survey-production.appspot.com/o/audioFiles%2FAtznECuQc6klLPsRR6u2%2FvgezSzrsuLVlWSdHweefXnEvA793%2F2025-08-06%2016%3A59%3A37.415874.m4a?alt=media&amp;token=e0f44e03-c5bd-4c67-bfd4-f4346cc661ad</t>
  </si>
  <si>
    <t>pantyan</t>
  </si>
  <si>
    <t>+919976239565</t>
  </si>
  <si>
    <t xml:space="preserve">Venkatasubbu </t>
  </si>
  <si>
    <t>eSPVor5rn60ddyrSv1NR</t>
  </si>
  <si>
    <t>2025-08-06 17:13:17.068287</t>
  </si>
  <si>
    <t>(10.6073355, 78.5476832)</t>
  </si>
  <si>
    <t>JG4X+W3H,,Viralimalai,621316,Tamil Nadu,India.</t>
  </si>
  <si>
    <t>https://firebasestorage.googleapis.com/v0/b/mindbrink-survey-production.appspot.com/o/audioFiles%2FAtznECuQc6klLPsRR6u2%2FvgezSzrsuLVlWSdHweefXnEvA793%2F2025-08-06%2017%3A13%3A08.291404.m4a?alt=media&amp;token=baeb965f-0334-4ca3-ac7a-f4f8d3074377</t>
  </si>
  <si>
    <t>selvam</t>
  </si>
  <si>
    <t>naidu</t>
  </si>
  <si>
    <t>krZucReUUgbUeZsuK9QI</t>
  </si>
  <si>
    <t>2025-08-06 17:19:00.652037</t>
  </si>
  <si>
    <t>(10.6073522, 78.5476904)</t>
  </si>
  <si>
    <t>https://firebasestorage.googleapis.com/v0/b/mindbrink-survey-production.appspot.com/o/audioFiles%2FAtznECuQc6klLPsRR6u2%2FvgezSzrsuLVlWSdHweefXnEvA793%2F2025-08-06%2017%3A18%3A54.463503.m4a?alt=media&amp;token=1b9687f9-3a5c-4c25-924b-7d0d6f3f1fe2</t>
  </si>
  <si>
    <t>vellan chettiyar</t>
  </si>
  <si>
    <t>LHIFun7BCYJC7qSGXm7J</t>
  </si>
  <si>
    <t>2025-08-06 17:30:17.753434</t>
  </si>
  <si>
    <t>(10.6045871, 78.5473126)</t>
  </si>
  <si>
    <t>JG3W+RWQ,,Viralimalai,621316,Tamil Nadu,India.</t>
  </si>
  <si>
    <t>https://firebasestorage.googleapis.com/v0/b/mindbrink-survey-production.appspot.com/o/audioFiles%2FAtznECuQc6klLPsRR6u2%2FvgezSzrsuLVlWSdHweefXnEvA793%2F2025-08-06%2017%3A30%3A11.403882.m4a?alt=media&amp;token=81976ae0-90f6-4192-a94b-6466de5c154b</t>
  </si>
  <si>
    <t>Murugadass</t>
  </si>
  <si>
    <t xml:space="preserve">isaivellalar </t>
  </si>
  <si>
    <t>4OjQEfk8uD2hddDB1FHR</t>
  </si>
  <si>
    <t>2025-08-06 18:05:56.606123</t>
  </si>
  <si>
    <t>(10.6048157, 78.5484048)</t>
  </si>
  <si>
    <t>JG3X+WG,,Viralimalai,621316,Tamil Nadu,India.</t>
  </si>
  <si>
    <t>https://firebasestorage.googleapis.com/v0/b/mindbrink-survey-production.appspot.com/o/audioFiles%2FAtznECuQc6klLPsRR6u2%2FvgezSzrsuLVlWSdHweefXnEvA793%2F2025-08-06%2018%3A05%3A50.123248.m4a?alt=media&amp;token=7e8f9cb8-ee0c-4e22-9f0a-3d5b822b7d56</t>
  </si>
  <si>
    <t>kavinkumar</t>
  </si>
  <si>
    <t>n35cB0YuR0sciIazEqDZ</t>
  </si>
  <si>
    <t>2025-08-06 18:17:45.496767</t>
  </si>
  <si>
    <t>(10.6037121, 78.54875)</t>
  </si>
  <si>
    <t>1/28,,Viralimalai,621316,Tamil Nadu,India.</t>
  </si>
  <si>
    <t>https://firebasestorage.googleapis.com/v0/b/mindbrink-survey-production.appspot.com/o/audioFiles%2FAtznECuQc6klLPsRR6u2%2FvgezSzrsuLVlWSdHweefXnEvA793%2F2025-08-06%2018%3A17%3A29.934342.m4a?alt=media&amp;token=65ec7a29-47f5-4188-af09-77419ed228c3</t>
  </si>
  <si>
    <t>muthukumaran</t>
  </si>
  <si>
    <t>muthaliyar</t>
  </si>
  <si>
    <t>CrKgWlhQmZ8E1osRs336</t>
  </si>
  <si>
    <t>2025-08-06 18:33:52.025502</t>
  </si>
  <si>
    <t>(10.604012, 78.5486381)</t>
  </si>
  <si>
    <t>JG3X+G9X,,Viralimalai,621316,Tamil Nadu,India.</t>
  </si>
  <si>
    <t>https://firebasestorage.googleapis.com/v0/b/mindbrink-survey-production.appspot.com/o/audioFiles%2FAtznECuQc6klLPsRR6u2%2FvgezSzrsuLVlWSdHweefXnEvA793%2F2025-08-06%2018%3A33%3A44.390986.m4a?alt=media&amp;token=7dae48bd-cec7-437c-8d50-b9e6c863b6a1</t>
  </si>
  <si>
    <t>ufzVWaPHq1CTFsF80e6l</t>
  </si>
  <si>
    <t>2025-08-06 18:44:56.215133</t>
  </si>
  <si>
    <t>(10.6032195, 78.547807)</t>
  </si>
  <si>
    <t>JG3X+62P,,Viralimalai,621316,Tamil Nadu,India.</t>
  </si>
  <si>
    <t>https://firebasestorage.googleapis.com/v0/b/mindbrink-survey-production.appspot.com/o/audioFiles%2FAtznECuQc6klLPsRR6u2%2FvgezSzrsuLVlWSdHweefXnEvA793%2F2025-08-06%2018%3A44%3A47.136834.m4a?alt=media&amp;token=9abbd571-8f13-4e72-b907-2c723d112052</t>
  </si>
  <si>
    <t>Amirthavalli</t>
  </si>
  <si>
    <t>jhxx3BVMiduQ0ikctxWs</t>
  </si>
  <si>
    <t>2025-08-06 18:56:04.606269</t>
  </si>
  <si>
    <t>(10.6039357, 78.5477583)</t>
  </si>
  <si>
    <t>JG3X+J4F,,Viralimalai,621316,Tamil Nadu,India.</t>
  </si>
  <si>
    <t>https://firebasestorage.googleapis.com/v0/b/mindbrink-survey-production.appspot.com/o/audioFiles%2FAtznECuQc6klLPsRR6u2%2FvgezSzrsuLVlWSdHweefXnEvA793%2F2025-08-06%2018%3A55%3A52.269232.m4a?alt=media&amp;token=c8c0cb5e-3aa3-440c-b111-442a884373c5</t>
  </si>
  <si>
    <t>Ranjani</t>
  </si>
  <si>
    <t>vellanchettiyar</t>
  </si>
  <si>
    <t>LutL3M0323I4O1K6k5ri</t>
  </si>
  <si>
    <t>2025-08-06 19:06:06.924054</t>
  </si>
  <si>
    <t>(10.6036541, 78.5470533)</t>
  </si>
  <si>
    <t>558/4,மதுரை ரோடு,விராலிமலை,621316,தமிழ் நாடு,India.</t>
  </si>
  <si>
    <t>https://firebasestorage.googleapis.com/v0/b/mindbrink-survey-production.appspot.com/o/audioFiles%2FAtznECuQc6klLPsRR6u2%2FvgezSzrsuLVlWSdHweefXnEvA793%2F2025-08-06%2019%3A05%3A55.027674.m4a?alt=media&amp;token=a10e9689-46fa-4d97-b3f3-c4f1d42433f6</t>
  </si>
  <si>
    <t>andipandaram</t>
  </si>
  <si>
    <t>Sample Count</t>
  </si>
  <si>
    <t>Greater than 3 Minutes</t>
  </si>
  <si>
    <t>METTUPATTI</t>
  </si>
  <si>
    <t>ELUVAMPATTI</t>
  </si>
  <si>
    <t>KULATHUR</t>
  </si>
  <si>
    <t>MALAIKUDIPATTI</t>
  </si>
  <si>
    <t>AGARAPATTI</t>
  </si>
  <si>
    <t>MEENAVELI</t>
  </si>
  <si>
    <t>KALKUDI</t>
  </si>
  <si>
    <t>VELUR</t>
  </si>
  <si>
    <t>NAMBANPATTI</t>
  </si>
  <si>
    <t>RAJALIPATTI</t>
  </si>
  <si>
    <t>KODUMBALUR</t>
  </si>
  <si>
    <t>RAJAGIRI</t>
  </si>
  <si>
    <t>KUMARAMANGALAM</t>
  </si>
  <si>
    <t>MATHUR</t>
  </si>
  <si>
    <t>MANDAIYUR</t>
  </si>
  <si>
    <t>AC NAME</t>
  </si>
  <si>
    <t>Total</t>
  </si>
  <si>
    <t>Disposition</t>
  </si>
  <si>
    <t>Fake Audio/Empty Audio</t>
  </si>
  <si>
    <t xml:space="preserve">they are speaking among themselves </t>
  </si>
  <si>
    <t>Not Asking All The Questions</t>
  </si>
  <si>
    <t xml:space="preserve">except 2 questions ntg asked </t>
  </si>
  <si>
    <t xml:space="preserve">they are not asking anything </t>
  </si>
  <si>
    <t xml:space="preserve">only starting few questions asked </t>
  </si>
  <si>
    <t xml:space="preserve">starting first 3 questions asked only </t>
  </si>
  <si>
    <t xml:space="preserve">emty </t>
  </si>
  <si>
    <t xml:space="preserve">not asking anything </t>
  </si>
  <si>
    <t>Correctly Done</t>
  </si>
  <si>
    <t xml:space="preserve">correctly done </t>
  </si>
  <si>
    <t>Not Doing It Properly</t>
  </si>
  <si>
    <t>didn't ask question in th6middle</t>
  </si>
  <si>
    <t>Taking From Friends And Family</t>
  </si>
  <si>
    <t xml:space="preserve">she is randomly posting </t>
  </si>
  <si>
    <t xml:space="preserve">same voice </t>
  </si>
  <si>
    <t xml:space="preserve">randomly entering first few questions where asked only </t>
  </si>
  <si>
    <t xml:space="preserve">speaking among themselves </t>
  </si>
  <si>
    <t>they only speaking amkn6them but questions are only read</t>
  </si>
  <si>
    <t xml:space="preserve">Sam voice </t>
  </si>
  <si>
    <t xml:space="preserve">empty audio </t>
  </si>
  <si>
    <t xml:space="preserve">surveyor asking first two questions only </t>
  </si>
  <si>
    <t xml:space="preserve">randomly asking questions </t>
  </si>
  <si>
    <t>The surveyor is not asking questions. She only turned on the audio and is talking</t>
  </si>
  <si>
    <t xml:space="preserve">This audio is in 10 mins only asking name and number </t>
  </si>
  <si>
    <t xml:space="preserve">asking only name and number </t>
  </si>
  <si>
    <t>she is speaking on her own about without asking questions and how to select the options it's a conversation between two surveyors</t>
  </si>
  <si>
    <t>audio is in 8 mins</t>
  </si>
  <si>
    <t>surveyor asking name, number and caste</t>
  </si>
  <si>
    <t xml:space="preserve">surveyor only asking name and number </t>
  </si>
  <si>
    <t xml:space="preserve">not able to ask all the questions </t>
  </si>
  <si>
    <t xml:space="preserve">not asking questions first few questions </t>
  </si>
  <si>
    <t>talking among themself</t>
  </si>
  <si>
    <t>Audio Not Playing</t>
  </si>
  <si>
    <t>not asking questions first 3</t>
  </si>
  <si>
    <t xml:space="preserve">not asking questions </t>
  </si>
  <si>
    <t>questions are not proper</t>
  </si>
  <si>
    <t xml:space="preserve">repeated voice </t>
  </si>
  <si>
    <t xml:space="preserve">respondent is not answering she only saying in few questions </t>
  </si>
  <si>
    <t xml:space="preserve">respondent voice is not audible </t>
  </si>
  <si>
    <t xml:space="preserve">respondent voice is not working </t>
  </si>
  <si>
    <t>first 5q</t>
  </si>
  <si>
    <t xml:space="preserve">first 5 question are missing </t>
  </si>
  <si>
    <t xml:space="preserve">She said the salary would be 10,000, but they entered it as 10,000 to 25,000 into the 
system.
</t>
  </si>
  <si>
    <t>he said hindu pallar but they entered pallar sc</t>
  </si>
  <si>
    <t>name is divya . she said arunthathiyar but they didn't enter the column.</t>
  </si>
  <si>
    <t>correct name is thanalakshmi. she said muthuraja but they didn't entered.</t>
  </si>
  <si>
    <t>correct name is sneha. she said ambalakar but they didn't entered.</t>
  </si>
  <si>
    <t>caste name is dnc.</t>
  </si>
  <si>
    <t>castec name is mbc</t>
  </si>
  <si>
    <t>caste name is mbc vannar.</t>
  </si>
  <si>
    <t>caste name is mbc .</t>
  </si>
  <si>
    <t>caste is vannar .</t>
  </si>
  <si>
    <t>name is padmavathi. caste name is agamudaiyar.</t>
  </si>
  <si>
    <t>caste is mbc mudhaliyar.</t>
  </si>
  <si>
    <t>caste name is mbc andipandaram.</t>
  </si>
  <si>
    <t>name is sriram.</t>
  </si>
  <si>
    <t>caste is mbc vanniyar.</t>
  </si>
  <si>
    <t>caste is mudhaliyar.</t>
  </si>
  <si>
    <t>name is kanimozhi. caste name is mbc  mudhaliyar.</t>
  </si>
  <si>
    <t>Consider</t>
  </si>
  <si>
    <t>No</t>
  </si>
  <si>
    <t>Yes</t>
  </si>
  <si>
    <t>Subramanian</t>
  </si>
  <si>
    <t>Distinct Count of Surveyor Name</t>
  </si>
  <si>
    <t>VTPmGWUPyYic8rNJgUEf</t>
  </si>
  <si>
    <t>2025-08-07 09:56:55.244825</t>
  </si>
  <si>
    <t>(10.6039056, 78.5525596)</t>
  </si>
  <si>
    <t>JH33+H39,,Viralimalai,621316,Tamil Nadu,India.</t>
  </si>
  <si>
    <t>https://firebasestorage.googleapis.com/v0/b/mindbrink-survey-production.appspot.com/o/audioFiles%2FAtznECuQc6klLPsRR6u2%2FnV4IA56gMWWp4NfG0H1PGfyqfM92%2F2025-08-07%2009%3A56%3A44.005917.m4a?alt=media&amp;token=62967e84-57d0-47bf-8f2c-63e57457e6f0</t>
  </si>
  <si>
    <t>K.Raju</t>
  </si>
  <si>
    <t>BbuxoHCzUYQ8ym27Z0EG</t>
  </si>
  <si>
    <t>2025-08-07 10:03:30.984023</t>
  </si>
  <si>
    <t>(10.6039062, 78.5525612)</t>
  </si>
  <si>
    <t>https://firebasestorage.googleapis.com/v0/b/mindbrink-survey-production.appspot.com/o/audioFiles%2FAtznECuQc6klLPsRR6u2%2FnV4IA56gMWWp4NfG0H1PGfyqfM92%2F2025-08-07%2010%3A02%3A53.990901.m4a?alt=media&amp;token=46aab7d5-69eb-4592-899b-677c08c30923</t>
  </si>
  <si>
    <t>Harisuthan</t>
  </si>
  <si>
    <t>OyxU0xHKuzgFZ6KMLZn8</t>
  </si>
  <si>
    <t>2025-08-07 10:03:59.345229</t>
  </si>
  <si>
    <t>(10.5965574, 78.5427732)</t>
  </si>
  <si>
    <t>https://firebasestorage.googleapis.com/v0/b/mindbrink-survey-production.appspot.com/o/audioFiles%2FAtznECuQc6klLPsRR6u2%2FvgezSzrsuLVlWSdHweefXnEvA793%2F2025-08-07%2010%3A03%3A50.965972.m4a?alt=media&amp;token=2663a2b1-b8d9-4474-9008-c7df6ec51c27</t>
  </si>
  <si>
    <t>s.kathiresan</t>
  </si>
  <si>
    <t>yujmuyhf9vgx177iZiZo</t>
  </si>
  <si>
    <t>2025-08-07 10:10:56.530890</t>
  </si>
  <si>
    <t>(10.6041421, 78.5527393)</t>
  </si>
  <si>
    <t>https://firebasestorage.googleapis.com/v0/b/mindbrink-survey-production.appspot.com/o/audioFiles%2FAtznECuQc6klLPsRR6u2%2FnV4IA56gMWWp4NfG0H1PGfyqfM92%2F2025-08-07%2010%3A10%3A39.273174.m4a?alt=media&amp;token=65edfac4-cede-43a6-a164-becbc8430c58</t>
  </si>
  <si>
    <t>Surya</t>
  </si>
  <si>
    <t>soliavellar</t>
  </si>
  <si>
    <t>Nel5Ua5uJg4aQYY17PaZ</t>
  </si>
  <si>
    <t>2025-08-07 10:30:53.611112</t>
  </si>
  <si>
    <t>(10.6099344, 78.5537054)</t>
  </si>
  <si>
    <t>JH63+55H,,Viralimalai,621316,Tamil Nadu,India.</t>
  </si>
  <si>
    <t>https://firebasestorage.googleapis.com/v0/b/mindbrink-survey-production.appspot.com/o/audioFiles%2FAtznECuQc6klLPsRR6u2%2FnV4IA56gMWWp4NfG0H1PGfyqfM92%2F2025-08-07%2010%3A30%3A44.697955.m4a?alt=media&amp;token=f70ccb56-04b3-444b-a30a-f2c52ff92fb5</t>
  </si>
  <si>
    <t>Ramachandran</t>
  </si>
  <si>
    <t>EPqxMsZPMXbpQBHnn5zu</t>
  </si>
  <si>
    <t>2025-08-07 10:49:04.969867</t>
  </si>
  <si>
    <t>(10.6137703, 78.5547391)</t>
  </si>
  <si>
    <t>JH73+GVR,,Viralimalai,621316,Tamil Nadu,India.</t>
  </si>
  <si>
    <t>https://firebasestorage.googleapis.com/v0/b/mindbrink-survey-production.appspot.com/o/audioFiles%2FAtznECuQc6klLPsRR6u2%2FnV4IA56gMWWp4NfG0H1PGfyqfM92%2F2025-08-07%2010%3A48%3A44.309222.m4a?alt=media&amp;token=75976cf8-7219-42b8-88e9-9687fce894c6</t>
  </si>
  <si>
    <t>Hindu Vannar</t>
  </si>
  <si>
    <t>aYUtZrYYq6GuEy4qYoek</t>
  </si>
  <si>
    <t>2025-08-07 11:01:39.412743</t>
  </si>
  <si>
    <t>(10.6152258, 78.5541801)</t>
  </si>
  <si>
    <t>https://firebasestorage.googleapis.com/v0/b/mindbrink-survey-production.appspot.com/o/audioFiles%2FAtznECuQc6klLPsRR6u2%2FnV4IA56gMWWp4NfG0H1PGfyqfM92%2F2025-08-07%2011%3A01%3A23.928028.m4a?alt=media&amp;token=93622c61-14c6-4e7a-b4e9-01dd5ac66a78</t>
  </si>
  <si>
    <t>Murugan</t>
  </si>
  <si>
    <t>BTjZRQp90IFzXdq58jMC</t>
  </si>
  <si>
    <t>2025-08-07 11:12:34.940965</t>
  </si>
  <si>
    <t>(10.6153486, 78.5543439)</t>
  </si>
  <si>
    <t>https://firebasestorage.googleapis.com/v0/b/mindbrink-survey-production.appspot.com/o/audioFiles%2FAtznECuQc6klLPsRR6u2%2FnV4IA56gMWWp4NfG0H1PGfyqfM92%2F2025-08-07%2011%3A11%3A59.471491.m4a?alt=media&amp;token=11279e2f-4067-451b-b078-bcf7ab85e0a4</t>
  </si>
  <si>
    <t>lJ3XYkqNzwTBuFOiDZAk</t>
  </si>
  <si>
    <t>2025-08-07 11:14:19.155558</t>
  </si>
  <si>
    <t>(10.601052, 78.5453223)</t>
  </si>
  <si>
    <t>JG2W+F44,,Viralimalai,621316,Tamil Nadu,India.</t>
  </si>
  <si>
    <t>https://firebasestorage.googleapis.com/v0/b/mindbrink-survey-production.appspot.com/o/audioFiles%2FAtznECuQc6klLPsRR6u2%2Fi7rHaGVsQtUuH9WIbNPBcYow6HH3%2F2025-08-07%2011%3A14%3A12.803971.m4a?alt=media&amp;token=74538d95-16e7-4baa-8f6d-d91b44683aa4</t>
  </si>
  <si>
    <t>Ammala</t>
  </si>
  <si>
    <t>I5u7AG6rmHkaUDhf4yLP</t>
  </si>
  <si>
    <t>2025-08-07 11:15:12.626664</t>
  </si>
  <si>
    <t>(10.6017311, 78.5449674)</t>
  </si>
  <si>
    <t>West,,Viralimalai,621316,Tamil Nadu,India.</t>
  </si>
  <si>
    <t>https://firebasestorage.googleapis.com/v0/b/mindbrink-survey-production.appspot.com/o/audioFiles%2FAtznECuQc6klLPsRR6u2%2Fio3eMuqyU5eWdOSV7NnjRG3eOnc2%2F2025-08-07%2011%3A15%3A03.651994.m4a?alt=media&amp;token=ed841dc9-1e52-4eca-9e02-61d03208d2e4</t>
  </si>
  <si>
    <t>marakatham</t>
  </si>
  <si>
    <t>JDwngGfvF74ascNwKGu9</t>
  </si>
  <si>
    <t>2025-08-07 11:25:00.184131</t>
  </si>
  <si>
    <t>(10.6007189, 78.5456773)</t>
  </si>
  <si>
    <t>JG2W+78C,,Viralimalai,621316,Tamil Nadu,India.</t>
  </si>
  <si>
    <t>https://firebasestorage.googleapis.com/v0/b/mindbrink-survey-production.appspot.com/o/audioFiles%2FAtznECuQc6klLPsRR6u2%2Fi7rHaGVsQtUuH9WIbNPBcYow6HH3%2F2025-08-07%2011%3A24%3A54.713387.m4a?alt=media&amp;token=f83136a0-11fa-4e2a-8c28-3e5f45442d35</t>
  </si>
  <si>
    <t>Jagathis</t>
  </si>
  <si>
    <t>zEQdnYcj4XeYJUoPnLG1</t>
  </si>
  <si>
    <t>2025-08-07 11:27:23.775922</t>
  </si>
  <si>
    <t>(10.6004667, 78.5451483)</t>
  </si>
  <si>
    <t>1017,,Viralimalai,621316,Tamil Nadu,India.</t>
  </si>
  <si>
    <t>https://firebasestorage.googleapis.com/v0/b/mindbrink-survey-production.appspot.com/o/audioFiles%2FAtznECuQc6klLPsRR6u2%2Fio3eMuqyU5eWdOSV7NnjRG3eOnc2%2F2025-08-07%2011%3A27%3A18.577389.m4a?alt=media&amp;token=afc5ecb1-b99e-48e5-90d0-ad348e2e950e</t>
  </si>
  <si>
    <t>kannavali</t>
  </si>
  <si>
    <t>C8M2WcLHDDBF7QPapq9C</t>
  </si>
  <si>
    <t>2025-08-07 11:31:40.099679</t>
  </si>
  <si>
    <t>(10.6102947, 78.5509396)</t>
  </si>
  <si>
    <t>29/16,,Viralimalai,620009,Tamil Nadu,India.</t>
  </si>
  <si>
    <t>https://firebasestorage.googleapis.com/v0/b/mindbrink-survey-production.appspot.com/o/audioFiles%2FAtznECuQc6klLPsRR6u2%2FnV4IA56gMWWp4NfG0H1PGfyqfM92%2F2025-08-07%2011%3A31%3A29.301861.m4a?alt=media&amp;token=a05f7bad-8477-4d4c-9304-b18af1323559</t>
  </si>
  <si>
    <t>Francis</t>
  </si>
  <si>
    <t>PZy5tSD88EmJ8vNoJ3iz</t>
  </si>
  <si>
    <t>2025-08-07 11:33:01.114853</t>
  </si>
  <si>
    <t>(10.601065, 78.5456773)</t>
  </si>
  <si>
    <t>https://firebasestorage.googleapis.com/v0/b/mindbrink-survey-production.appspot.com/o/audioFiles%2FAtznECuQc6klLPsRR6u2%2Fi7rHaGVsQtUuH9WIbNPBcYow6HH3%2F2025-08-07%2011%3A32%3A50.641254.m4a?alt=media&amp;token=c05ac502-679f-4e97-8159-2bd5c3c8539c</t>
  </si>
  <si>
    <t>Banu</t>
  </si>
  <si>
    <t>4zqQoz6mdV4DZ96JkQ9N</t>
  </si>
  <si>
    <t>2025-08-07 11:34:37.780941</t>
  </si>
  <si>
    <t>(10.6001648, 78.5450013)</t>
  </si>
  <si>
    <t>JG2W+442,,Viralimalai,621316,Tamil Nadu,India.</t>
  </si>
  <si>
    <t>https://firebasestorage.googleapis.com/v0/b/mindbrink-survey-production.appspot.com/o/audioFiles%2FAtznECuQc6klLPsRR6u2%2Fio3eMuqyU5eWdOSV7NnjRG3eOnc2%2F2025-08-07%2011%3A34%3A30.895481.m4a?alt=media&amp;token=a92d957c-477c-4ad3-834a-8ae9b1b48f41</t>
  </si>
  <si>
    <t>muanseechyappa</t>
  </si>
  <si>
    <t>odUdZHtm3zz6JsPt1dhm</t>
  </si>
  <si>
    <t>2025-08-07 11:39:23.001947</t>
  </si>
  <si>
    <t>(10.6097707, 78.5499985)</t>
  </si>
  <si>
    <t>997/8,,Viralimalai,614602,Tamil Nadu,India.</t>
  </si>
  <si>
    <t>https://firebasestorage.googleapis.com/v0/b/mindbrink-survey-production.appspot.com/o/audioFiles%2FAtznECuQc6klLPsRR6u2%2FnV4IA56gMWWp4NfG0H1PGfyqfM92%2F2025-08-07%2011%3A39%3A17.170865.m4a?alt=media&amp;token=0eb525f0-ca04-4d5a-9da8-8f8b7541a1e3</t>
  </si>
  <si>
    <t>hindu</t>
  </si>
  <si>
    <t>eGGRFkRrrpThCMWzq2wW</t>
  </si>
  <si>
    <t>2025-08-07 11:41:26.729626</t>
  </si>
  <si>
    <t>https://firebasestorage.googleapis.com/v0/b/mindbrink-survey-production.appspot.com/o/audioFiles%2FAtznECuQc6klLPsRR6u2%2Fi7rHaGVsQtUuH9WIbNPBcYow6HH3%2F2025-08-07%2011%3A41%3A21.134893.m4a?alt=media&amp;token=c4cc9189-9fa5-4ba3-add9-59410894be61</t>
  </si>
  <si>
    <t>Nallu</t>
  </si>
  <si>
    <t>Diy1LCIX7XecEggNQi3f</t>
  </si>
  <si>
    <t>2025-08-07 11:42:30.915733</t>
  </si>
  <si>
    <t>(10.5994267, 78.544995)</t>
  </si>
  <si>
    <t>HGXW+P3V,,Viralimalai,621316,Tamil Nadu,India.</t>
  </si>
  <si>
    <t>https://firebasestorage.googleapis.com/v0/b/mindbrink-survey-production.appspot.com/o/audioFiles%2FAtznECuQc6klLPsRR6u2%2Fio3eMuqyU5eWdOSV7NnjRG3eOnc2%2F2025-08-07%2011%3A42%3A25.886579.m4a?alt=media&amp;token=d024dd89-39a7-4f48-aaf6-b2950e04ea1b</t>
  </si>
  <si>
    <t>nanithini</t>
  </si>
  <si>
    <t>ESg2jqBv1bp1faojg3P2</t>
  </si>
  <si>
    <t>2025-08-07 11:48:04.538486</t>
  </si>
  <si>
    <t>(10.6092957, 78.5493328)</t>
  </si>
  <si>
    <t>JG5X+PPX,,Viralimalai,621316,Tamil Nadu,India.</t>
  </si>
  <si>
    <t>https://firebasestorage.googleapis.com/v0/b/mindbrink-survey-production.appspot.com/o/audioFiles%2FAtznECuQc6klLPsRR6u2%2FnV4IA56gMWWp4NfG0H1PGfyqfM92%2F2025-08-07%2011%3A47%3A57.710900.m4a?alt=media&amp;token=723a5002-ee07-4e0e-b9c5-57cb78f8984e</t>
  </si>
  <si>
    <t>Amuldass</t>
  </si>
  <si>
    <t>tqfKOD4vzHLeT0fXTZ5e</t>
  </si>
  <si>
    <t>2025-08-07 11:52:02.364915</t>
  </si>
  <si>
    <t>https://firebasestorage.googleapis.com/v0/b/mindbrink-survey-production.appspot.com/o/audioFiles%2FAtznECuQc6klLPsRR6u2%2Fi7rHaGVsQtUuH9WIbNPBcYow6HH3%2F2025-08-07%2011%3A51%3A56.329681.m4a?alt=media&amp;token=e8e1c7dc-7acb-40fa-a734-129eb1ccd057</t>
  </si>
  <si>
    <t>muthukumar</t>
  </si>
  <si>
    <t>ma9iDMBALBw2wEi08mqd</t>
  </si>
  <si>
    <t>2025-08-07 11:55:02.998351</t>
  </si>
  <si>
    <t>(10.6000534, 78.5438594)</t>
  </si>
  <si>
    <t>JG2V+2CV,,Viralimalai,621316,Tamil Nadu,India.</t>
  </si>
  <si>
    <t>https://firebasestorage.googleapis.com/v0/b/mindbrink-survey-production.appspot.com/o/audioFiles%2FAtznECuQc6klLPsRR6u2%2Fio3eMuqyU5eWdOSV7NnjRG3eOnc2%2F2025-08-07%2011%3A54%3A55.208671.m4a?alt=media&amp;token=dcbeb90f-67b8-42ab-a604-4e5a9ac61fb0</t>
  </si>
  <si>
    <t>vimala</t>
  </si>
  <si>
    <t>QZejXcW367SnLigONV51</t>
  </si>
  <si>
    <t>2025-08-07 12:00:45.985624</t>
  </si>
  <si>
    <t>(10.5996546, 78.5449674)</t>
  </si>
  <si>
    <t>39,,Manapparai,621306,Tamil Nadu,India.</t>
  </si>
  <si>
    <t>https://firebasestorage.googleapis.com/v0/b/mindbrink-survey-production.appspot.com/o/audioFiles%2FAtznECuQc6klLPsRR6u2%2Fio3eMuqyU5eWdOSV7NnjRG3eOnc2%2F2025-08-07%2012%3A00%3A37.552158.m4a?alt=media&amp;token=5cd73000-4674-44b4-9a8b-59755b992291</t>
  </si>
  <si>
    <t>suba</t>
  </si>
  <si>
    <t>LE8PdPwII87UULo93Ax3</t>
  </si>
  <si>
    <t>2025-08-07 12:02:54.202116</t>
  </si>
  <si>
    <t>(10.581935, 78.523825)</t>
  </si>
  <si>
    <t>Unnamed Road,,Kodumbalur,621316,Tamil Nadu,India.</t>
  </si>
  <si>
    <t>https://firebasestorage.googleapis.com/v0/b/mindbrink-survey-production.appspot.com/o/audioFiles%2FAtznECuQc6klLPsRR6u2%2FvgezSzrsuLVlWSdHweefXnEvA793%2F2025-08-07%2012%3A02%3A47.607862.m4a?alt=media&amp;token=56ec287c-7601-4cb5-985d-120f844c4402</t>
  </si>
  <si>
    <t>k.thilagam</t>
  </si>
  <si>
    <t>Vu5YSMALnnnG3TxwRDiy</t>
  </si>
  <si>
    <t>2025-08-07 12:04:10.074764</t>
  </si>
  <si>
    <t>(10.6078485, 78.5485952)</t>
  </si>
  <si>
    <t>JG5X+4FQ,,Viralimalai,621316,Tamil Nadu,India.</t>
  </si>
  <si>
    <t>https://firebasestorage.googleapis.com/v0/b/mindbrink-survey-production.appspot.com/o/audioFiles%2FAtznECuQc6klLPsRR6u2%2FnV4IA56gMWWp4NfG0H1PGfyqfM92%2F2025-08-07%2012%3A03%3A52.027855.m4a?alt=media&amp;token=e17ea074-5cfe-47ea-9266-296f4447deda</t>
  </si>
  <si>
    <t>Manimaran</t>
  </si>
  <si>
    <t>c0UZzdHeYs0zCkuIH8j5</t>
  </si>
  <si>
    <t>2025-08-07 12:04:26.945892</t>
  </si>
  <si>
    <t>(10.5998949, 78.5438058)</t>
  </si>
  <si>
    <t>https://firebasestorage.googleapis.com/v0/b/mindbrink-survey-production.appspot.com/o/audioFiles%2FAtznECuQc6klLPsRR6u2%2Fi7rHaGVsQtUuH9WIbNPBcYow6HH3%2F2025-08-07%2012%3A04%3A22.158404.m4a?alt=media&amp;token=6e1b68db-a182-48eb-ad42-a48781ffcfdb</t>
  </si>
  <si>
    <t>Arokiyamary</t>
  </si>
  <si>
    <t>3AwiOexnSMzk0upcCicg</t>
  </si>
  <si>
    <t>2025-08-07 12:07:32.973968</t>
  </si>
  <si>
    <t>https://firebasestorage.googleapis.com/v0/b/mindbrink-survey-production.appspot.com/o/audioFiles%2FAtznECuQc6klLPsRR6u2%2Fio3eMuqyU5eWdOSV7NnjRG3eOnc2%2F2025-08-07%2012%3A07%3A24.865333.m4a?alt=media&amp;token=4985aebd-1e0e-493b-aed2-7d74a0f5bf83</t>
  </si>
  <si>
    <t>annave</t>
  </si>
  <si>
    <t>pD6a9DiojuGOVREHosMv</t>
  </si>
  <si>
    <t>2025-08-07 12:15:03.506209</t>
  </si>
  <si>
    <t>(10.6002626, 78.5431994)</t>
  </si>
  <si>
    <t>https://firebasestorage.googleapis.com/v0/b/mindbrink-survey-production.appspot.com/o/audioFiles%2FAtznECuQc6klLPsRR6u2%2Fio3eMuqyU5eWdOSV7NnjRG3eOnc2%2F2025-08-07%2012%3A14%3A56.055824.m4a?alt=media&amp;token=9d8f3a1f-9930-4acc-83f8-6f061b1d1e03</t>
  </si>
  <si>
    <t>selvi</t>
  </si>
  <si>
    <t>cInRhpZfWIrDnwe9IDQ7</t>
  </si>
  <si>
    <t>2025-08-07 12:17:38.689411</t>
  </si>
  <si>
    <t>(10.601359, 78.5442575)</t>
  </si>
  <si>
    <t>JG2V+CQV,,Viralimalai,621316,Tamil Nadu,India.</t>
  </si>
  <si>
    <t>https://firebasestorage.googleapis.com/v0/b/mindbrink-survey-production.appspot.com/o/audioFiles%2FAtznECuQc6klLPsRR6u2%2Fi7rHaGVsQtUuH9WIbNPBcYow6HH3%2F2025-08-07%2012%3A17%3A33.898291.m4a?alt=media&amp;token=3ec907b1-5c83-4b65-828f-ce40c548e63a</t>
  </si>
  <si>
    <t>Naga lakshmi</t>
  </si>
  <si>
    <t>xC7Ft6jZzqAyonAabZpm</t>
  </si>
  <si>
    <t>2025-08-07 12:19:49.399316</t>
  </si>
  <si>
    <t>(10.5960667, 78.5404667)</t>
  </si>
  <si>
    <t>HGWR+7J7,,Viralimalai,621316,Tamil Nadu,India.</t>
  </si>
  <si>
    <t>https://firebasestorage.googleapis.com/v0/b/mindbrink-survey-production.appspot.com/o/audioFiles%2FAtznECuQc6klLPsRR6u2%2FvgezSzrsuLVlWSdHweefXnEvA793%2F2025-08-07%2012%3A19%3A43.444158.m4a?alt=media&amp;token=c86e39ba-3704-4e74-84c2-a596bad4528b</t>
  </si>
  <si>
    <t>k.jayapiragash</t>
  </si>
  <si>
    <t>kFLv5FDxpyEtuzoti5Vs</t>
  </si>
  <si>
    <t>2025-08-07 12:20:16.566259</t>
  </si>
  <si>
    <t>(10.5998517, 78.5432567)</t>
  </si>
  <si>
    <t>https://firebasestorage.googleapis.com/v0/b/mindbrink-survey-production.appspot.com/o/audioFiles%2FAtznECuQc6klLPsRR6u2%2Fio3eMuqyU5eWdOSV7NnjRG3eOnc2%2F2025-08-07%2012%3A20%3A04.381178.m4a?alt=media&amp;token=ea397906-0492-4c6b-a782-fb46c2489a6d</t>
  </si>
  <si>
    <t>danielraj</t>
  </si>
  <si>
    <t>OTSCCvpAAm4P29VXU6sj</t>
  </si>
  <si>
    <t>2025-08-07 12:25:37.326480</t>
  </si>
  <si>
    <t>(10.601385, 78.5449674)</t>
  </si>
  <si>
    <t>South,,Viralimalai,621316,Tamil Nadu,India.</t>
  </si>
  <si>
    <t>https://firebasestorage.googleapis.com/v0/b/mindbrink-survey-production.appspot.com/o/audioFiles%2FAtznECuQc6klLPsRR6u2%2Fi7rHaGVsQtUuH9WIbNPBcYow6HH3%2F2025-08-07%2012%3A25%3A33.032138.m4a?alt=media&amp;token=b7ad47e9-8f4a-49b7-8a58-beddf03a2b8c</t>
  </si>
  <si>
    <t>Chithira</t>
  </si>
  <si>
    <t>m4LErfleqbXB3sORJIFm</t>
  </si>
  <si>
    <t>2025-08-07 12:26:00.558575</t>
  </si>
  <si>
    <t>(10.6000367, 78.54282)</t>
  </si>
  <si>
    <t>https://firebasestorage.googleapis.com/v0/b/mindbrink-survey-production.appspot.com/o/audioFiles%2FAtznECuQc6klLPsRR6u2%2Fio3eMuqyU5eWdOSV7NnjRG3eOnc2%2F2025-08-07%2012%3A25%3A49.539475.m4a?alt=media&amp;token=cabcd65c-db4a-4bc9-853f-3ba4af6a445f</t>
  </si>
  <si>
    <t>anthiniyaammal</t>
  </si>
  <si>
    <t>4LnaUrH5yETX9s9D17DI</t>
  </si>
  <si>
    <t>2025-08-07 12:30:45.870716</t>
  </si>
  <si>
    <t>(10.5951246, 78.5346731)</t>
  </si>
  <si>
    <t>Viralur Road,,Viralur,621316,Tamil Nadu,India.</t>
  </si>
  <si>
    <t>https://firebasestorage.googleapis.com/v0/b/mindbrink-survey-production.appspot.com/o/audioFiles%2FAtznECuQc6klLPsRR6u2%2FvgezSzrsuLVlWSdHweefXnEvA793%2F2025-08-07%2012%3A30%3A40.089740.m4a?alt=media&amp;token=c562adfa-f5fa-40a2-9230-0c6cb7fbf1cc</t>
  </si>
  <si>
    <t>t.baskar</t>
  </si>
  <si>
    <t>JCkiowXio0H9RrO1EngP</t>
  </si>
  <si>
    <t>2025-08-07 12:33:31.433547</t>
  </si>
  <si>
    <t>(10.6001785, 78.542895)</t>
  </si>
  <si>
    <t>https://firebasestorage.googleapis.com/v0/b/mindbrink-survey-production.appspot.com/o/audioFiles%2FAtznECuQc6klLPsRR6u2%2Fio3eMuqyU5eWdOSV7NnjRG3eOnc2%2F2025-08-07%2012%3A33%3A22.005021.m4a?alt=media&amp;token=912477fd-456a-449d-bf2d-e0eb3dcac3f3</t>
  </si>
  <si>
    <t>pothumbonny</t>
  </si>
  <si>
    <t>FjJBcC3YRhyIIF12IKRR</t>
  </si>
  <si>
    <t>2025-08-07 12:34:06.737044</t>
  </si>
  <si>
    <t>(10.600117, 78.5427257)</t>
  </si>
  <si>
    <t>https://firebasestorage.googleapis.com/v0/b/mindbrink-survey-production.appspot.com/o/audioFiles%2FAtznECuQc6klLPsRR6u2%2Fi7rHaGVsQtUuH9WIbNPBcYow6HH3%2F2025-08-07%2012%3A34%3A02.309921.m4a?alt=media&amp;token=fd8d3e3b-b37d-49cc-bc14-910cfcf3a8ce</t>
  </si>
  <si>
    <t>YuTQyocS0XKBSGLe2kNR</t>
  </si>
  <si>
    <t>2025-08-07 12:38:50.383357</t>
  </si>
  <si>
    <t>(10.6000807, 78.5427394)</t>
  </si>
  <si>
    <t>https://firebasestorage.googleapis.com/v0/b/mindbrink-survey-production.appspot.com/o/audioFiles%2FAtznECuQc6klLPsRR6u2%2Fi7rHaGVsQtUuH9WIbNPBcYow6HH3%2F2025-08-07%2012%3A38%3A45.966442.m4a?alt=media&amp;token=c20f8007-5293-4267-a37d-359e44371ee5</t>
  </si>
  <si>
    <t>shanthiq</t>
  </si>
  <si>
    <t>JojAhmNTVDD7I2Y0q95o</t>
  </si>
  <si>
    <t>2025-08-07 12:39:07.380374</t>
  </si>
  <si>
    <t>(10.595698, 78.5416875)</t>
  </si>
  <si>
    <t>https://firebasestorage.googleapis.com/v0/b/mindbrink-survey-production.appspot.com/o/audioFiles%2FAtznECuQc6klLPsRR6u2%2FvgezSzrsuLVlWSdHweefXnEvA793%2F2025-08-07%2012%3A39%3A01.694224.m4a?alt=media&amp;token=ebe98d87-3239-4488-bade-a6d7ea71dab8</t>
  </si>
  <si>
    <t>k.rampiragash</t>
  </si>
  <si>
    <t>uciejsx03JF9C7EjykqR</t>
  </si>
  <si>
    <t>2025-08-07 12:48:33.848459</t>
  </si>
  <si>
    <t>(10.6003564, 78.5436707)</t>
  </si>
  <si>
    <t>https://firebasestorage.googleapis.com/v0/b/mindbrink-survey-production.appspot.com/o/audioFiles%2FAtznECuQc6klLPsRR6u2%2Fio3eMuqyU5eWdOSV7NnjRG3eOnc2%2F2025-08-07%2012%3A48%3A28.495245.m4a?alt=media&amp;token=c8778a6f-ac08-457f-b5ab-c7574e684aab</t>
  </si>
  <si>
    <t>vaniyala</t>
  </si>
  <si>
    <t>Jh4qoQANtRwghMCWb9oy</t>
  </si>
  <si>
    <t>2025-08-07 12:48:36.202314</t>
  </si>
  <si>
    <t>(10.600177, 78.5431062)</t>
  </si>
  <si>
    <t>https://firebasestorage.googleapis.com/v0/b/mindbrink-survey-production.appspot.com/o/audioFiles%2FAtznECuQc6klLPsRR6u2%2Fi7rHaGVsQtUuH9WIbNPBcYow6HH3%2F2025-08-07%2012%3A48%3A31.605688.m4a?alt=media&amp;token=7afc0822-2448-4e27-ab20-7a520c2460fd</t>
  </si>
  <si>
    <t>Vekens</t>
  </si>
  <si>
    <t>reFkppaXfPDlGS5ZUzJn</t>
  </si>
  <si>
    <t>2025-08-07 12:55:28.687881</t>
  </si>
  <si>
    <t>(10.6003283, 78.5435483)</t>
  </si>
  <si>
    <t>https://firebasestorage.googleapis.com/v0/b/mindbrink-survey-production.appspot.com/o/audioFiles%2FAtznECuQc6klLPsRR6u2%2Fio3eMuqyU5eWdOSV7NnjRG3eOnc2%2F2025-08-07%2012%3A55%3A18.774531.m4a?alt=media&amp;token=29165d90-c1c8-46b9-a030-607d8d8e5b7e</t>
  </si>
  <si>
    <t>nandhini</t>
  </si>
  <si>
    <t>zxsqOK9Ha7Ed0iuunzyQ</t>
  </si>
  <si>
    <t>2025-08-07 12:58:04.559918</t>
  </si>
  <si>
    <t>https://firebasestorage.googleapis.com/v0/b/mindbrink-survey-production.appspot.com/o/audioFiles%2FAtznECuQc6klLPsRR6u2%2Fi7rHaGVsQtUuH9WIbNPBcYow6HH3%2F2025-08-07%2012%3A58%3A00.056876.m4a?alt=media&amp;token=b3c8a940-8796-4bb3-bb72-c5e74c2e1bf6</t>
  </si>
  <si>
    <t>maryaselvam</t>
  </si>
  <si>
    <t>OEbRGW2xrou08HZ2oeKT</t>
  </si>
  <si>
    <t>2025-08-07 13:06:04.186097</t>
  </si>
  <si>
    <t>(10.6003209, 78.5413312)</t>
  </si>
  <si>
    <t>JG2R+3C9,,Viralimalai,621316,Tamil Nadu,India.</t>
  </si>
  <si>
    <t>https://firebasestorage.googleapis.com/v0/b/mindbrink-survey-production.appspot.com/o/audioFiles%2FAtznECuQc6klLPsRR6u2%2Fi7rHaGVsQtUuH9WIbNPBcYow6HH3%2F2025-08-07%2013%3A06%3A00.027281.m4a?alt=media&amp;token=9d4b3d8b-4322-4c86-95df-e8655c68d42a</t>
  </si>
  <si>
    <t>Sathiya</t>
  </si>
  <si>
    <t>5vaN0y64wkprIoxW5r08</t>
  </si>
  <si>
    <t>2025-08-07 13:06:52.502800</t>
  </si>
  <si>
    <t>(10.6002297, 78.5417727)</t>
  </si>
  <si>
    <t>https://firebasestorage.googleapis.com/v0/b/mindbrink-survey-production.appspot.com/o/audioFiles%2FAtznECuQc6klLPsRR6u2%2Fio3eMuqyU5eWdOSV7NnjRG3eOnc2%2F2025-08-07%2013%3A06%3A39.339016.m4a?alt=media&amp;token=a54d2ca0-ace8-4110-bcfd-0bbd1edb4e94</t>
  </si>
  <si>
    <t>papathi</t>
  </si>
  <si>
    <t>h6pYQNlxFaLAbZomfaKt</t>
  </si>
  <si>
    <t>2025-08-07 13:09:30.946131</t>
  </si>
  <si>
    <t>(10.5965391, 78.5434526)</t>
  </si>
  <si>
    <t>HGWV+M83,,Viralimalai,621316,Tamil Nadu,India.</t>
  </si>
  <si>
    <t>https://firebasestorage.googleapis.com/v0/b/mindbrink-survey-production.appspot.com/o/audioFiles%2FAtznECuQc6klLPsRR6u2%2FvgezSzrsuLVlWSdHweefXnEvA793%2F2025-08-07%2013%3A09%3A24.046592.m4a?alt=media&amp;token=8dbc2ca7-ad7c-4454-a3b7-34dc1f6995b6</t>
  </si>
  <si>
    <t>Kalaivani</t>
  </si>
  <si>
    <t>paraiyar</t>
  </si>
  <si>
    <t>KhMF69Ua8SS46eVNqorv</t>
  </si>
  <si>
    <t>2025-08-07 13:12:02.419192</t>
  </si>
  <si>
    <t>https://firebasestorage.googleapis.com/v0/b/mindbrink-survey-production.appspot.com/o/audioFiles%2FAtznECuQc6klLPsRR6u2%2Fi7rHaGVsQtUuH9WIbNPBcYow6HH3%2F2025-08-07%2013%3A11%3A54.406386.m4a?alt=media&amp;token=27d49467-f523-4694-866c-451d5fb004f6</t>
  </si>
  <si>
    <t>Gokila</t>
  </si>
  <si>
    <t>ZwIbJDt2qxnHd3sh2AzF</t>
  </si>
  <si>
    <t>2025-08-07 13:22:17.905852</t>
  </si>
  <si>
    <t>(10.6008302, 78.5427314)</t>
  </si>
  <si>
    <t>JG2V+84M,,Viralimalai,621316,Tamil Nadu,India.</t>
  </si>
  <si>
    <t>https://firebasestorage.googleapis.com/v0/b/mindbrink-survey-production.appspot.com/o/audioFiles%2FAtznECuQc6klLPsRR6u2%2Fi7rHaGVsQtUuH9WIbNPBcYow6HH3%2F2025-08-07%2013%3A22%3A12.201497.m4a?alt=media&amp;token=2f514c33-851f-4ff3-9c65-49bfea5a6ac7</t>
  </si>
  <si>
    <t>Santhiya</t>
  </si>
  <si>
    <t>oRwz8AOMUc4pd2BFVWHO</t>
  </si>
  <si>
    <t>2025-08-07 13:22:18.748982</t>
  </si>
  <si>
    <t>(10.5996398, 78.5481234)</t>
  </si>
  <si>
    <t>https://firebasestorage.googleapis.com/v0/b/mindbrink-survey-production.appspot.com/o/audioFiles%2FAtznECuQc6klLPsRR6u2%2Fio3eMuqyU5eWdOSV7NnjRG3eOnc2%2F2025-08-07%2013%3A22%3A11.753666.m4a?alt=media&amp;token=542f6669-ea44-4f09-a27c-71da6e785214</t>
  </si>
  <si>
    <t>nakalaesmi</t>
  </si>
  <si>
    <t>uGhVovpan52pSN8G9Ose</t>
  </si>
  <si>
    <t>2025-08-07 13:27:20.515967</t>
  </si>
  <si>
    <t>(10.6009083, 78.54259)</t>
  </si>
  <si>
    <t>https://firebasestorage.googleapis.com/v0/b/mindbrink-survey-production.appspot.com/o/audioFiles%2FAtznECuQc6klLPsRR6u2%2Fio3eMuqyU5eWdOSV7NnjRG3eOnc2%2F2025-08-07%2013%3A27%3A13.358471.m4a?alt=media&amp;token=54c2c8a0-7d64-4597-993a-d1c9ce2531ce</t>
  </si>
  <si>
    <t>akiladasewari</t>
  </si>
  <si>
    <t>KuKxRCkQpCdqspx9Tmrb</t>
  </si>
  <si>
    <t>2025-08-07 13:29:46.222334</t>
  </si>
  <si>
    <t>(10.6009199, 78.543209)</t>
  </si>
  <si>
    <t>https://firebasestorage.googleapis.com/v0/b/mindbrink-survey-production.appspot.com/o/audioFiles%2FAtznECuQc6klLPsRR6u2%2Fi7rHaGVsQtUuH9WIbNPBcYow6HH3%2F2025-08-07%2013%3A29%3A41.565390.m4a?alt=media&amp;token=df565c73-63d5-4751-b3fb-3423a021e979</t>
  </si>
  <si>
    <t>Nalanthiran</t>
  </si>
  <si>
    <t>vvNRjK6EnJ6ztY4hQRfK</t>
  </si>
  <si>
    <t>2025-08-07 13:30:25.334597</t>
  </si>
  <si>
    <t>(10.6039897, 78.5403126)</t>
  </si>
  <si>
    <t>JG3Q+GQC,,Viralimalai,621316,Tamil Nadu,India.</t>
  </si>
  <si>
    <t>https://firebasestorage.googleapis.com/v0/b/mindbrink-survey-production.appspot.com/o/audioFiles%2FAtznECuQc6klLPsRR6u2%2FvgezSzrsuLVlWSdHweefXnEvA793%2F2025-08-07%2013%3A30%3A15.981424.m4a?alt=media&amp;token=41ff1c6f-b2fd-40e1-bb0c-42c4995c7480</t>
  </si>
  <si>
    <t>Balasubramaniyan</t>
  </si>
  <si>
    <t>UqM1hwjSs9VMjArSayR7</t>
  </si>
  <si>
    <t>2025-08-07 13:38:59.910510</t>
  </si>
  <si>
    <t>(10.5996234, 78.5437849)</t>
  </si>
  <si>
    <t>https://firebasestorage.googleapis.com/v0/b/mindbrink-survey-production.appspot.com/o/audioFiles%2FAtznECuQc6klLPsRR6u2%2Fio3eMuqyU5eWdOSV7NnjRG3eOnc2%2F2025-08-07%2013%3A38%3A54.312411.m4a?alt=media&amp;token=d4197681-e67e-4ec7-87aa-476815aa2e50</t>
  </si>
  <si>
    <t>cheeny</t>
  </si>
  <si>
    <t>VX6KxxgpIKpuac73T26n</t>
  </si>
  <si>
    <t>2025-08-07 13:40:24.734725</t>
  </si>
  <si>
    <t>(10.5995356, 78.5435478)</t>
  </si>
  <si>
    <t>https://firebasestorage.googleapis.com/v0/b/mindbrink-survey-production.appspot.com/o/audioFiles%2FAtznECuQc6klLPsRR6u2%2Fi7rHaGVsQtUuH9WIbNPBcYow6HH3%2F2025-08-07%2013%3A40%3A20.194819.m4a?alt=media&amp;token=cc4fb123-0dc8-44db-b1bc-62826aa731b8</t>
  </si>
  <si>
    <t>vanaja</t>
  </si>
  <si>
    <t>CoGjM3cp60Pfhhm9KCyw</t>
  </si>
  <si>
    <t>2025-08-07 13:45:37.072633</t>
  </si>
  <si>
    <t>(10.5994617, 78.5435833)</t>
  </si>
  <si>
    <t>https://firebasestorage.googleapis.com/v0/b/mindbrink-survey-production.appspot.com/o/audioFiles%2FAtznECuQc6klLPsRR6u2%2Fio3eMuqyU5eWdOSV7NnjRG3eOnc2%2F2025-08-07%2013%3A45%3A16.762945.m4a?alt=media&amp;token=0b77f50e-1c8b-4a0d-900e-cd4f1a2b22c5</t>
  </si>
  <si>
    <t>2n1HVYriBp8kocABuJDY</t>
  </si>
  <si>
    <t>2025-08-07 13:45:48.854759</t>
  </si>
  <si>
    <t>(10.6003078, 78.5439025)</t>
  </si>
  <si>
    <t>https://firebasestorage.googleapis.com/v0/b/mindbrink-survey-production.appspot.com/o/audioFiles%2FAtznECuQc6klLPsRR6u2%2Fi7rHaGVsQtUuH9WIbNPBcYow6HH3%2F2025-08-07%2013%3A45%3A44.670392.m4a?alt=media&amp;token=3b82b62e-3364-4e73-bfb1-8c6c50d036e5</t>
  </si>
  <si>
    <t>FWvVEzhjOARI5jB1UDWA</t>
  </si>
  <si>
    <t>2025-08-07 13:52:29.045375</t>
  </si>
  <si>
    <t>(10.5995934, 78.5438758)</t>
  </si>
  <si>
    <t>https://firebasestorage.googleapis.com/v0/b/mindbrink-survey-production.appspot.com/o/audioFiles%2FAtznECuQc6klLPsRR6u2%2Fi7rHaGVsQtUuH9WIbNPBcYow6HH3%2F2025-08-07%2013%3A52%3A24.311937.m4a?alt=media&amp;token=09b8b2ef-fc8d-42b4-a425-38e570e07af0</t>
  </si>
  <si>
    <t>maruthmudhi</t>
  </si>
  <si>
    <t>ALcg489OdfPDtm7jWB6k</t>
  </si>
  <si>
    <t>2025-08-07 13:55:25.561884</t>
  </si>
  <si>
    <t>(10.6043307, 78.5403528)</t>
  </si>
  <si>
    <t>https://firebasestorage.googleapis.com/v0/b/mindbrink-survey-production.appspot.com/o/audioFiles%2FAtznECuQc6klLPsRR6u2%2FnV4IA56gMWWp4NfG0H1PGfyqfM92%2F2025-08-07%2013%3A55%3A19.538615.m4a?alt=media&amp;token=593ab8e6-c4ce-41b3-8024-ffc5984c4265</t>
  </si>
  <si>
    <t>p.sundarajan</t>
  </si>
  <si>
    <t>mkxul3Dl9kotwUyv7AgD</t>
  </si>
  <si>
    <t>2025-08-07 14:14:10.198505</t>
  </si>
  <si>
    <t>(10.6053233, 78.5330467)</t>
  </si>
  <si>
    <t>Kulithalai - Manapparai Road,,Sevanapatti,621316,Tamil Nadu,India.</t>
  </si>
  <si>
    <t>https://firebasestorage.googleapis.com/v0/b/mindbrink-survey-production.appspot.com/o/audioFiles%2FAtznECuQc6klLPsRR6u2%2FnV4IA56gMWWp4NfG0H1PGfyqfM92%2F2025-08-07%2014%3A13%3A56.848249.m4a?alt=media&amp;token=09143bcb-1df0-4260-9716-084daa0b97b9</t>
  </si>
  <si>
    <t>Durau</t>
  </si>
  <si>
    <t>pkOs4lFdEWYLO4Qp5dEl</t>
  </si>
  <si>
    <t>2025-08-07 15:16:28.360009</t>
  </si>
  <si>
    <t>(10.6042189, 78.5480829)</t>
  </si>
  <si>
    <t>https://firebasestorage.googleapis.com/v0/b/mindbrink-survey-production.appspot.com/o/audioFiles%2FAtznECuQc6klLPsRR6u2%2Fio3eMuqyU5eWdOSV7NnjRG3eOnc2%2F2025-08-07%2015%3A16%3A13.412647.m4a?alt=media&amp;token=95103826-a602-4f2c-bd46-f5ca30b8dad9</t>
  </si>
  <si>
    <t>nakalasemi</t>
  </si>
  <si>
    <t>UcdFiwyS2WxzyVhy78R2</t>
  </si>
  <si>
    <t>2025-08-07 15:16:33.279384</t>
  </si>
  <si>
    <t>(10.6045262, 78.5476751)</t>
  </si>
  <si>
    <t>https://firebasestorage.googleapis.com/v0/b/mindbrink-survey-production.appspot.com/o/audioFiles%2FAtznECuQc6klLPsRR6u2%2Fi7rHaGVsQtUuH9WIbNPBcYow6HH3%2F2025-08-07%2015%3A16%3A26.828133.m4a?alt=media&amp;token=a1943c1b-9b6c-4be1-8f67-9d0f13276bae</t>
  </si>
  <si>
    <t>palanisami</t>
  </si>
  <si>
    <t>tkQ2c9mqjko2Facrk9FD</t>
  </si>
  <si>
    <t>2025-08-07 15:23:07.060037</t>
  </si>
  <si>
    <t>(10.6052961, 78.547807)</t>
  </si>
  <si>
    <t>https://firebasestorage.googleapis.com/v0/b/mindbrink-survey-production.appspot.com/o/audioFiles%2FAtznECuQc6klLPsRR6u2%2Fi7rHaGVsQtUuH9WIbNPBcYow6HH3%2F2025-08-07%2015%3A22%3A56.321615.m4a?alt=media&amp;token=46de723b-3544-4bb6-a598-b384846c5912</t>
  </si>
  <si>
    <t>NGANANSEKER</t>
  </si>
  <si>
    <t>mKO2hZ0vdeZWfbI3nrr9</t>
  </si>
  <si>
    <t>2025-08-07 15:23:25.697843</t>
  </si>
  <si>
    <t>(10.6042388, 78.5480839)</t>
  </si>
  <si>
    <t>https://firebasestorage.googleapis.com/v0/b/mindbrink-survey-production.appspot.com/o/audioFiles%2FAtznECuQc6klLPsRR6u2%2Fio3eMuqyU5eWdOSV7NnjRG3eOnc2%2F2025-08-07%2015%3A23%3A15.078490.m4a?alt=media&amp;token=b0b46c13-e3af-4e6e-b8e5-d6178ad8fe19</t>
  </si>
  <si>
    <t>narmatha</t>
  </si>
  <si>
    <t>rNlHFdnMbKNMcugqo5Vx</t>
  </si>
  <si>
    <t>2025-08-07 15:39:14.505059</t>
  </si>
  <si>
    <t>(10.6064292, 78.5481999)</t>
  </si>
  <si>
    <t>https://firebasestorage.googleapis.com/v0/b/mindbrink-survey-production.appspot.com/o/audioFiles%2FAtznECuQc6klLPsRR6u2%2Fio3eMuqyU5eWdOSV7NnjRG3eOnc2%2F2025-08-07%2015%3A38%3A57.102733.m4a?alt=media&amp;token=2aad053e-c37c-40e6-b6b0-60ea1916bd16</t>
  </si>
  <si>
    <t>logesh</t>
  </si>
  <si>
    <t>WmLFcmgejsyinxIdVAXU</t>
  </si>
  <si>
    <t>2025-08-07 15:43:23.123590</t>
  </si>
  <si>
    <t>https://firebasestorage.googleapis.com/v0/b/mindbrink-survey-production.appspot.com/o/audioFiles%2FAtznECuQc6klLPsRR6u2%2Fi7rHaGVsQtUuH9WIbNPBcYow6HH3%2F2025-08-07%2015%3A43%3A09.805256.m4a?alt=media&amp;token=539f46f9-fdd7-47d2-9f98-c5677310c53c</t>
  </si>
  <si>
    <t>laletha</t>
  </si>
  <si>
    <t>0CJnrmq2I8GdmD7IVq1I</t>
  </si>
  <si>
    <t>2025-08-07 15:53:18.542769</t>
  </si>
  <si>
    <t>(10.6059136, 78.5470311)</t>
  </si>
  <si>
    <t>https://firebasestorage.googleapis.com/v0/b/mindbrink-survey-production.appspot.com/o/audioFiles%2FAtznECuQc6klLPsRR6u2%2Fi7rHaGVsQtUuH9WIbNPBcYow6HH3%2F2025-08-07%2015%3A53%3A14.663890.m4a?alt=media&amp;token=0889677a-5dfb-4c58-b981-f7d352038ca0</t>
  </si>
  <si>
    <t>RAJANTHIR</t>
  </si>
  <si>
    <t>A1URLVOtE8bNpeeP5nQy</t>
  </si>
  <si>
    <t>2025-08-07 15:53:40.688810</t>
  </si>
  <si>
    <t>(10.6060767, 78.5471667)</t>
  </si>
  <si>
    <t>JG4W+HM2,,Viralimalai,621316,Tamil Nadu,India.</t>
  </si>
  <si>
    <t>https://firebasestorage.googleapis.com/v0/b/mindbrink-survey-production.appspot.com/o/audioFiles%2FAtznECuQc6klLPsRR6u2%2Fio3eMuqyU5eWdOSV7NnjRG3eOnc2%2F2025-08-07%2015%3A53%3A28.877666.m4a?alt=media&amp;token=4d171fc9-1efc-4a2a-ab2a-d60980c24bdd</t>
  </si>
  <si>
    <t>jayalitha</t>
  </si>
  <si>
    <t>oH7WriCPHWuPzRs1n1nq</t>
  </si>
  <si>
    <t>2025-08-07 15:59:26.597850</t>
  </si>
  <si>
    <t>(10.6060049, 78.5466505)</t>
  </si>
  <si>
    <t>https://firebasestorage.googleapis.com/v0/b/mindbrink-survey-production.appspot.com/o/audioFiles%2FAtznECuQc6klLPsRR6u2%2Fi7rHaGVsQtUuH9WIbNPBcYow6HH3%2F2025-08-07%2015%3A59%3A19.312546.m4a?alt=media&amp;token=65ac3ad4-5085-4cad-a475-065a7ce55529</t>
  </si>
  <si>
    <t>manogar</t>
  </si>
  <si>
    <t>9bxHeCTh4G0XmbBQmzIf</t>
  </si>
  <si>
    <t>2025-08-07 16:06:17.627538</t>
  </si>
  <si>
    <t>(10.6098817, 78.4698983)</t>
  </si>
  <si>
    <t>753,Rajalipatty,Nambampatty,621312,Tamil Nadu,India.</t>
  </si>
  <si>
    <t>https://firebasestorage.googleapis.com/v0/b/mindbrink-survey-production.appspot.com/o/audioFiles%2FAtznECuQc6klLPsRR6u2%2FvgezSzrsuLVlWSdHweefXnEvA793%2F2025-08-07%2016%3A06%3A03.097522.m4a?alt=media&amp;token=c3a92fdf-ebb8-4cc8-ba2b-0c9330d8be27</t>
  </si>
  <si>
    <t>xzx45wPksJftgKGaYcg1</t>
  </si>
  <si>
    <t>2025-08-07 16:09:58.111349</t>
  </si>
  <si>
    <t>(10.6076662, 78.5464373)</t>
  </si>
  <si>
    <t>JG4W+XJ8,,Viralimalai,621316,Tamil Nadu,India.</t>
  </si>
  <si>
    <t>https://firebasestorage.googleapis.com/v0/b/mindbrink-survey-production.appspot.com/o/audioFiles%2FAtznECuQc6klLPsRR6u2%2Fio3eMuqyU5eWdOSV7NnjRG3eOnc2%2F2025-08-07%2016%3A09%3A52.512611.m4a?alt=media&amp;token=21abcf99-e69a-4f88-bd40-fa783aff53db</t>
  </si>
  <si>
    <t>yEa12sUayk1HKBxSHtv5</t>
  </si>
  <si>
    <t>2025-08-07 16:10:16.910424</t>
  </si>
  <si>
    <t>(10.607675, 78.5469216)</t>
  </si>
  <si>
    <t>childrens park,,Viralimalai,621316,Tamil Nadu,India.</t>
  </si>
  <si>
    <t>https://firebasestorage.googleapis.com/v0/b/mindbrink-survey-production.appspot.com/o/audioFiles%2FAtznECuQc6klLPsRR6u2%2Fi7rHaGVsQtUuH9WIbNPBcYow6HH3%2F2025-08-07%2016%3A10%3A08.663219.m4a?alt=media&amp;token=ed1086be-bcc4-42df-9494-7ae8b1d20ff8</t>
  </si>
  <si>
    <t>Karthikan</t>
  </si>
  <si>
    <t>MPzErMAJFssk47jN7AJB</t>
  </si>
  <si>
    <t>2025-08-07 16:18:24.488460</t>
  </si>
  <si>
    <t>(10.60997, 78.4696183)</t>
  </si>
  <si>
    <t>JF69+4X5,Rajalipatty,Nambampatty,621312,Tamil Nadu,India.</t>
  </si>
  <si>
    <t>https://firebasestorage.googleapis.com/v0/b/mindbrink-survey-production.appspot.com/o/audioFiles%2FAtznECuQc6klLPsRR6u2%2FnV4IA56gMWWp4NfG0H1PGfyqfM92%2F2025-08-07%2016%3A18%3A11.308175.m4a?alt=media&amp;token=9cac24ac-e75a-4fc1-a5e5-ed9a6e2b1c92</t>
  </si>
  <si>
    <t>g.perema</t>
  </si>
  <si>
    <t>5VopvlOFW5oHrH6yUbxC</t>
  </si>
  <si>
    <t>2025-08-07 16:18:40.811589</t>
  </si>
  <si>
    <t>(10.6078905, 78.5465975)</t>
  </si>
  <si>
    <t>https://firebasestorage.googleapis.com/v0/b/mindbrink-survey-production.appspot.com/o/audioFiles%2FAtznECuQc6klLPsRR6u2%2Fi7rHaGVsQtUuH9WIbNPBcYow6HH3%2F2025-08-07%2016%3A18%3A34.727519.m4a?alt=media&amp;token=a7ab6d51-2645-4e1b-9803-3555eb807928</t>
  </si>
  <si>
    <t>Geeth</t>
  </si>
  <si>
    <t>QELgIf3u5NBIHgiVFCtl</t>
  </si>
  <si>
    <t>2025-08-07 16:19:03.726689</t>
  </si>
  <si>
    <t>(10.6086002, 78.5464189)</t>
  </si>
  <si>
    <t>JG5W+99V,,Viralimalai,621316,Tamil Nadu,India.</t>
  </si>
  <si>
    <t>https://firebasestorage.googleapis.com/v0/b/mindbrink-survey-production.appspot.com/o/audioFiles%2FAtznECuQc6klLPsRR6u2%2Fio3eMuqyU5eWdOSV7NnjRG3eOnc2%2F2025-08-07%2016%3A18%3A55.893878.m4a?alt=media&amp;token=c996745b-b947-4f65-9631-8a9fd75ffcdc</t>
  </si>
  <si>
    <t>sunthari</t>
  </si>
  <si>
    <t>qOwo6AbjYM5H84BuIO8N</t>
  </si>
  <si>
    <t>2025-08-07 16:24:49.442865</t>
  </si>
  <si>
    <t>(10.6076682, 78.5464416)</t>
  </si>
  <si>
    <t>https://firebasestorage.googleapis.com/v0/b/mindbrink-survey-production.appspot.com/o/audioFiles%2FAtznECuQc6klLPsRR6u2%2Fio3eMuqyU5eWdOSV7NnjRG3eOnc2%2F2025-08-07%2016%3A24%3A40.647450.m4a?alt=media&amp;token=17fb1e9d-c74d-464a-af51-321c963b7253</t>
  </si>
  <si>
    <t>prasanna</t>
  </si>
  <si>
    <t>DH861rYVGfipUe8MvTRL</t>
  </si>
  <si>
    <t>2025-08-07 16:28:07.514526</t>
  </si>
  <si>
    <t>(10.6097283, 78.4695667)</t>
  </si>
  <si>
    <t>https://firebasestorage.googleapis.com/v0/b/mindbrink-survey-production.appspot.com/o/audioFiles%2FAtznECuQc6klLPsRR6u2%2FvgezSzrsuLVlWSdHweefXnEvA793%2F2025-08-07%2016%3A27%3A38.147580.m4a?alt=media&amp;token=4a1d97c5-b747-43fd-91d0-8c76e48699dc</t>
  </si>
  <si>
    <t>Latha</t>
  </si>
  <si>
    <t>Iz6KUZhy4ez3hSsaSU8Q</t>
  </si>
  <si>
    <t>2025-08-07 16:31:41.879764</t>
  </si>
  <si>
    <t>(10.6077575, 78.5458905)</t>
  </si>
  <si>
    <t>JG5W+3F4,,Viralimalai,621316,Tamil Nadu,India.</t>
  </si>
  <si>
    <t>https://firebasestorage.googleapis.com/v0/b/mindbrink-survey-production.appspot.com/o/audioFiles%2FAtznECuQc6klLPsRR6u2%2Fi7rHaGVsQtUuH9WIbNPBcYow6HH3%2F2025-08-07%2016%3A31%3A36.393852.m4a?alt=media&amp;token=230a17e9-879f-4b96-9cdb-98f95de11c67</t>
  </si>
  <si>
    <t>manikandan</t>
  </si>
  <si>
    <t>QPC5wO51RD5pknYGt3wL</t>
  </si>
  <si>
    <t>2025-08-07 16:43:36.463679</t>
  </si>
  <si>
    <t>(10.6077003, 78.5470199)</t>
  </si>
  <si>
    <t>https://firebasestorage.googleapis.com/v0/b/mindbrink-survey-production.appspot.com/o/audioFiles%2FAtznECuQc6klLPsRR6u2%2Fi7rHaGVsQtUuH9WIbNPBcYow6HH3%2F2025-08-07%2016%3A43%3A31.556777.m4a?alt=media&amp;token=e90752c8-5fd6-41c6-91c7-fcc256a4c657</t>
  </si>
  <si>
    <t>kalayarsi</t>
  </si>
  <si>
    <t>cq0vmxDM7vWjnIm17lLF</t>
  </si>
  <si>
    <t>2025-08-07 16:48:49.672225</t>
  </si>
  <si>
    <t>(10.6079733, 78.5468133)</t>
  </si>
  <si>
    <t>JG5W+7QV,,Viralimalai,621316,Tamil Nadu,India.</t>
  </si>
  <si>
    <t>https://firebasestorage.googleapis.com/v0/b/mindbrink-survey-production.appspot.com/o/audioFiles%2FAtznECuQc6klLPsRR6u2%2Fio3eMuqyU5eWdOSV7NnjRG3eOnc2%2F2025-08-07%2016%3A48%3A43.762244.m4a?alt=media&amp;token=9333ed93-37da-4b34-8fce-72f7bd26fcd8</t>
  </si>
  <si>
    <t>samraj</t>
  </si>
  <si>
    <t>WBbQ50Zxq835GEah3eR4</t>
  </si>
  <si>
    <t>2025-08-07 16:56:11.324040</t>
  </si>
  <si>
    <t>(10.6056422, 78.547807)</t>
  </si>
  <si>
    <t>No 2/67,,Viralimalai,621316,Tamil Nadu,India.</t>
  </si>
  <si>
    <t>https://firebasestorage.googleapis.com/v0/b/mindbrink-survey-production.appspot.com/o/audioFiles%2FAtznECuQc6klLPsRR6u2%2Fi7rHaGVsQtUuH9WIbNPBcYow6HH3%2F2025-08-07%2016%3A56%3A06.179517.m4a?alt=media&amp;token=e75b60e4-f708-4f48-b003-a9c85f2a0ab4</t>
  </si>
  <si>
    <t>ramaya</t>
  </si>
  <si>
    <t>Y25UekgO4rBk9wej23w2</t>
  </si>
  <si>
    <t>2025-08-07 16:57:10.741906</t>
  </si>
  <si>
    <t>(10.6088177, 78.5469725)</t>
  </si>
  <si>
    <t>JG5W+9RM,,Viralimalai,621316,Tamil Nadu,India.</t>
  </si>
  <si>
    <t>https://firebasestorage.googleapis.com/v0/b/mindbrink-survey-production.appspot.com/o/audioFiles%2FAtznECuQc6klLPsRR6u2%2Fio3eMuqyU5eWdOSV7NnjRG3eOnc2%2F2025-08-07%2016%3A57%3A03.132576.m4a?alt=media&amp;token=531373e9-0481-4c98-b212-360b9e20484e</t>
  </si>
  <si>
    <t>lakesmi</t>
  </si>
  <si>
    <t>4rgiuPypZTcZLpE4WSrm</t>
  </si>
  <si>
    <t>2025-08-07 17:03:03.244226</t>
  </si>
  <si>
    <t>(10.6101183, 78.468585)</t>
  </si>
  <si>
    <t>https://firebasestorage.googleapis.com/v0/b/mindbrink-survey-production.appspot.com/o/audioFiles%2FAtznECuQc6klLPsRR6u2%2FnV4IA56gMWWp4NfG0H1PGfyqfM92%2F2025-08-07%2017%3A01%3A30.542177.m4a?alt=media&amp;token=c781553a-5a8a-489f-8898-070c61d3b2ff</t>
  </si>
  <si>
    <t>G.Kumar</t>
  </si>
  <si>
    <t>pn0WY3Qq60qgerfRkTd4</t>
  </si>
  <si>
    <t>2025-08-07 17:06:18.654292</t>
  </si>
  <si>
    <t>(10.6074445, 78.5473878)</t>
  </si>
  <si>
    <t>JG5W+3X4,,Viralimalai,621316,Tamil Nadu,India.</t>
  </si>
  <si>
    <t>https://firebasestorage.googleapis.com/v0/b/mindbrink-survey-production.appspot.com/o/audioFiles%2FAtznECuQc6klLPsRR6u2%2Fio3eMuqyU5eWdOSV7NnjRG3eOnc2%2F2025-08-07%2017%3A06%3A14.215771.m4a?alt=media&amp;token=f6f1fe84-b747-4911-bd1c-7703df634464</t>
  </si>
  <si>
    <t>banu</t>
  </si>
  <si>
    <t>InyDso7IrVi9AC69FuOm</t>
  </si>
  <si>
    <t>2025-08-07 17:06:56.009341</t>
  </si>
  <si>
    <t>(10.607639, 78.5475082)</t>
  </si>
  <si>
    <t>https://firebasestorage.googleapis.com/v0/b/mindbrink-survey-production.appspot.com/o/audioFiles%2FAtznECuQc6klLPsRR6u2%2Fi7rHaGVsQtUuH9WIbNPBcYow6HH3%2F2025-08-07%2017%3A06%3A52.050387.m4a?alt=media&amp;token=ae591fc7-cc3c-45ad-9dbe-be69afdac78b</t>
  </si>
  <si>
    <t>Indhira</t>
  </si>
  <si>
    <t>ryFOQYCvKmAmscxnu7tw</t>
  </si>
  <si>
    <t>2025-08-07 17:11:46.703896</t>
  </si>
  <si>
    <t>(10.6073283, 78.5475478)</t>
  </si>
  <si>
    <t>https://firebasestorage.googleapis.com/v0/b/mindbrink-survey-production.appspot.com/o/audioFiles%2FAtznECuQc6klLPsRR6u2%2Fio3eMuqyU5eWdOSV7NnjRG3eOnc2%2F2025-08-07%2017%3A11%3A36.210861.m4a?alt=media&amp;token=11f26c2d-b8ca-4b09-a323-31c8130a464b</t>
  </si>
  <si>
    <t>eswari</t>
  </si>
  <si>
    <t>XrKGfVT6XG9dWre5s5U0</t>
  </si>
  <si>
    <t>2025-08-07 17:20:26.441451</t>
  </si>
  <si>
    <t>(10.6059388, 78.4702172)</t>
  </si>
  <si>
    <t>JF4C+66Q,,Nambampatty,621312,Tamil Nadu,India.</t>
  </si>
  <si>
    <t>https://firebasestorage.googleapis.com/v0/b/mindbrink-survey-production.appspot.com/o/audioFiles%2FAtznECuQc6klLPsRR6u2%2FnV4IA56gMWWp4NfG0H1PGfyqfM92%2F2025-08-07%2017%3A18%3A55.530667.m4a?alt=media&amp;token=7f4dc643-ece5-49e2-9ca6-ea170727d93c</t>
  </si>
  <si>
    <t>MuthulAkshmi</t>
  </si>
  <si>
    <t>HOlVm51xsxm0k2ODz0Lr</t>
  </si>
  <si>
    <t>2025-08-07 17:27:03.866077</t>
  </si>
  <si>
    <t>(10.6101333, 78.4702083)</t>
  </si>
  <si>
    <t>JF5C+X35,Rajalipatty,Nambampatty,621312,Tamil Nadu,India.</t>
  </si>
  <si>
    <t>p.sakthivel</t>
  </si>
  <si>
    <t>c6nJQsl8XqTGB0wQDlSa</t>
  </si>
  <si>
    <t>2025-08-07 17:31:51.770539</t>
  </si>
  <si>
    <t>(10.6101567, 78.4703017)</t>
  </si>
  <si>
    <t>https://firebasestorage.googleapis.com/v0/b/mindbrink-survey-production.appspot.com/o/audioFiles%2FAtznECuQc6klLPsRR6u2%2FnV4IA56gMWWp4NfG0H1PGfyqfM92%2F2025-08-07%2017%3A31%3A33.800108.m4a?alt=media&amp;token=e3b3012f-2c78-491b-9ace-708e15894502</t>
  </si>
  <si>
    <t>Subathra</t>
  </si>
  <si>
    <t>nUvEEr32IdBTAWyBrjlS</t>
  </si>
  <si>
    <t>2025-08-07 17:56:22.634797</t>
  </si>
  <si>
    <t>(10.6102455, 78.4699939)</t>
  </si>
  <si>
    <t>https://firebasestorage.googleapis.com/v0/b/mindbrink-survey-production.appspot.com/o/audioFiles%2FAtznECuQc6klLPsRR6u2%2FnV4IA56gMWWp4NfG0H1PGfyqfM92%2F2025-08-07%2017%3A54%3A15.122478.m4a?alt=media&amp;token=6a30a655-b729-46cc-8916-7c2f3b8edbd3</t>
  </si>
  <si>
    <t>Rajammal</t>
  </si>
  <si>
    <t>hwwCFmHsJvOweEg6dtHr</t>
  </si>
  <si>
    <t>2025-08-07 18:13:39.046648</t>
  </si>
  <si>
    <t>(10.6099333, 78.4719217)</t>
  </si>
  <si>
    <t>JF6C+49M,Rajalipatty,Nambampatty,621312,Tamil Nadu,India.</t>
  </si>
  <si>
    <t>https://firebasestorage.googleapis.com/v0/b/mindbrink-survey-production.appspot.com/o/audioFiles%2FAtznECuQc6klLPsRR6u2%2FvgezSzrsuLVlWSdHweefXnEvA793%2F2025-08-07%2018%3A13%3A13.122994.m4a?alt=media&amp;token=f728d0e3-cf6e-45ca-bb50-ec7c2cdf234f</t>
  </si>
  <si>
    <t>m.mariyappan</t>
  </si>
  <si>
    <t>r9zbjUM7zugERVu80zBU</t>
  </si>
  <si>
    <t>2025-08-07 18:16:21.011266</t>
  </si>
  <si>
    <t>(10.6099058, 78.4711226)</t>
  </si>
  <si>
    <t>https://firebasestorage.googleapis.com/v0/b/mindbrink-survey-production.appspot.com/o/audioFiles%2FAtznECuQc6klLPsRR6u2%2FnV4IA56gMWWp4NfG0H1PGfyqfM92%2F2025-08-07%2018%3A14%3A32.876425.m4a?alt=media&amp;token=358c05fa-694a-4a89-8f4f-ea78f9072e23</t>
  </si>
  <si>
    <t>Sethupathi</t>
  </si>
  <si>
    <t>cJ3VHTlf0eGITGYwKl9b</t>
  </si>
  <si>
    <t>2025-08-07 18:30:15.730865</t>
  </si>
  <si>
    <t>(10.6100567, 78.4713683)</t>
  </si>
  <si>
    <t>https://firebasestorage.googleapis.com/v0/b/mindbrink-survey-production.appspot.com/o/audioFiles%2FAtznECuQc6klLPsRR6u2%2FvgezSzrsuLVlWSdHweefXnEvA793%2F2025-08-07%2018%3A29%3A55.211821.m4a?alt=media&amp;token=02cccad2-d222-45a2-b3ce-f50bd9dba0dd</t>
  </si>
  <si>
    <t>t.saravanan</t>
  </si>
  <si>
    <t>COdpujg6AtNwhjdpLyMS</t>
  </si>
  <si>
    <t>2025-08-07 18:50:43.738841</t>
  </si>
  <si>
    <t>(10.610005, 78.4711717)</t>
  </si>
  <si>
    <t>https://firebasestorage.googleapis.com/v0/b/mindbrink-survey-production.appspot.com/o/audioFiles%2FAtznECuQc6klLPsRR6u2%2FnV4IA56gMWWp4NfG0H1PGfyqfM92%2F2025-08-07%2018%3A48%3A10.976239.m4a?alt=media&amp;token=c1ab8cb3-7128-4a06-8c58-2447e198e876</t>
  </si>
  <si>
    <t>Chinnappan</t>
  </si>
  <si>
    <t>A08DVPN1Zzn5D2oR54XV</t>
  </si>
  <si>
    <t>2025-08-07 18:59:46.108034</t>
  </si>
  <si>
    <t>(10.6029765, 78.4565447)</t>
  </si>
  <si>
    <t>3c,,Rasalipatti,621312,Tamil Nadu,India.</t>
  </si>
  <si>
    <t>https://firebasestorage.googleapis.com/v0/b/mindbrink-survey-production.appspot.com/o/audioFiles%2FAtznECuQc6klLPsRR6u2%2FvgezSzrsuLVlWSdHweefXnEvA793%2F2025-08-07%2018%3A59%3A16.060040.m4a?alt=media&amp;token=b7f76394-8d09-4537-8dc9-9f809e2001cf</t>
  </si>
  <si>
    <t>Natarajkumar</t>
  </si>
  <si>
    <t>Z7wjShyR7ZNftNhyGSYk</t>
  </si>
  <si>
    <t>2025-08-07 19:27:10.801143</t>
  </si>
  <si>
    <t>(10.6054133, 78.4712883)</t>
  </si>
  <si>
    <t>https://firebasestorage.googleapis.com/v0/b/mindbrink-survey-production.appspot.com/o/audioFiles%2FAtznECuQc6klLPsRR6u2%2FnV4IA56gMWWp4NfG0H1PGfyqfM92%2F2025-08-07%2019%3A20%3A31.075771.m4a?alt=media&amp;token=a8c0e26f-9c9f-412e-bbcf-e1a42e8734a9</t>
  </si>
  <si>
    <t>Subramani</t>
  </si>
  <si>
    <t>7200432701p</t>
  </si>
  <si>
    <t>mTAs6Ct1wVCw22eFqmRS</t>
  </si>
  <si>
    <t>2025-08-07 19:36:05.711479</t>
  </si>
  <si>
    <t>(10.6057719, 78.4708416)</t>
  </si>
  <si>
    <t>https://firebasestorage.googleapis.com/v0/b/mindbrink-survey-production.appspot.com/o/audioFiles%2FAtznECuQc6klLPsRR6u2%2FnV4IA56gMWWp4NfG0H1PGfyqfM92%2F2025-08-07%2019%3A35%3A15.050608.m4a?alt=media&amp;token=760b0f6d-4752-4ab1-8948-64f17d2ddbc1</t>
  </si>
  <si>
    <t>Durairaj</t>
  </si>
  <si>
    <t>chettiyar</t>
  </si>
  <si>
    <t>VbmKTLSyM8HjThpAECHV</t>
  </si>
  <si>
    <t>2025-08-07 19:48:18.233794</t>
  </si>
  <si>
    <t>(10.6052488, 78.4704825)</t>
  </si>
  <si>
    <t>https://firebasestorage.googleapis.com/v0/b/mindbrink-survey-production.appspot.com/o/audioFiles%2FAtznECuQc6klLPsRR6u2%2FnV4IA56gMWWp4NfG0H1PGfyqfM92%2F2025-08-07%2019%3A45%3A43.595974.m4a?alt=media&amp;token=022444cd-d7a3-4c30-a62c-0146d94f2424</t>
  </si>
  <si>
    <t>viduthalaimani</t>
  </si>
  <si>
    <t>she said her caste as chettiyar but didnt mentioned here</t>
  </si>
  <si>
    <t>she said chirstian doest have caste</t>
  </si>
  <si>
    <t>he didnt ask the caste category</t>
  </si>
  <si>
    <t>he said MBC but here mentioned as OBC</t>
  </si>
  <si>
    <t>she said MBC but here didnt mention and also she said her caste as kammalar</t>
  </si>
  <si>
    <t>she said her caste as aantipandaram but here didnt mentioned</t>
  </si>
  <si>
    <t>Audio Ambiance is high</t>
  </si>
  <si>
    <t>HE SAID MBC CHETTIYAR BUT HERE MENTIONED AS OBC</t>
  </si>
  <si>
    <t>her name is didnt audiable in the audio</t>
  </si>
  <si>
    <t>he said konar but here didnt mentioned in table</t>
  </si>
  <si>
    <t>she said kammalar as her caste</t>
  </si>
  <si>
    <t>he did ask his caste</t>
  </si>
  <si>
    <t>she didnt say that caste properly</t>
  </si>
  <si>
    <t>she said MUTTARAIYAR but didnt mentioned here</t>
  </si>
  <si>
    <t>he didnt said his caste</t>
  </si>
  <si>
    <t>she didnt said her caste</t>
  </si>
  <si>
    <t>she didnt tell her caste</t>
  </si>
  <si>
    <t>she said udaiyar as her caste</t>
  </si>
  <si>
    <t>she said her MBC Isaivellalar</t>
  </si>
  <si>
    <t>she said chettiyar as her caste</t>
  </si>
  <si>
    <t>HE DIDNT SAY HIS CASTE</t>
  </si>
  <si>
    <t>Ambalakar</t>
  </si>
  <si>
    <t>Agamudaiyar</t>
  </si>
  <si>
    <t>Mudhaliyar</t>
  </si>
  <si>
    <t>Chettiyar</t>
  </si>
  <si>
    <t>Kammalar</t>
  </si>
  <si>
    <t>Yadavar</t>
  </si>
  <si>
    <t>Udaiyar</t>
  </si>
  <si>
    <t>Collected %</t>
  </si>
  <si>
    <t>Block</t>
  </si>
  <si>
    <t>Pedning</t>
  </si>
  <si>
    <t>Yadav</t>
  </si>
  <si>
    <t>Nayak</t>
  </si>
  <si>
    <t>Navidar</t>
  </si>
  <si>
    <t>Ambattar</t>
  </si>
  <si>
    <t>Gounder</t>
  </si>
  <si>
    <t>he said based on the candidates</t>
  </si>
  <si>
    <t>he said "i just want to vote nota"</t>
  </si>
  <si>
    <t>SUDDENLY PHONE RANG AND THE AUDIO MUTED</t>
  </si>
  <si>
    <t>HE STARTS SPEAKING WITH THEM</t>
  </si>
  <si>
    <t>SHE SAID HER CASTE AS MUTTARAIYAR</t>
  </si>
  <si>
    <t>HE SAID HIS CASTE KAMMALAR</t>
  </si>
  <si>
    <t>HE SAID HIS CASTE MUTTARAIYAR</t>
  </si>
  <si>
    <t>PHONE NUMBER ONLY 9 NUMBERS</t>
  </si>
  <si>
    <t>HE SAID ST VANNAR , AND HIS NAME SPELLING IS WRONG</t>
  </si>
  <si>
    <t>AMBIANCE SOUND IS HIGH</t>
  </si>
  <si>
    <t>she said muttaraiyar as her caste</t>
  </si>
  <si>
    <t>she said she didnt know about what they are doing (TVK) and she said her cast as kammalar</t>
  </si>
  <si>
    <t>she didnt mention the caste</t>
  </si>
  <si>
    <t>caste didnt mention here (agamudaiyaar)</t>
  </si>
  <si>
    <t>they said chirstian only didnt tell their caste</t>
  </si>
  <si>
    <t>spelling mistake on her name</t>
  </si>
  <si>
    <t>the caste didnt hearing clearly</t>
  </si>
  <si>
    <t>he said BC chirstian but didnt tell his caste</t>
  </si>
  <si>
    <t>caste didnt mention here (server)</t>
  </si>
  <si>
    <t>caste didnt mention here (ambalkaarar)</t>
  </si>
  <si>
    <t>caste didnt mention here (chettiyar)</t>
  </si>
  <si>
    <t>caste didnt mention here (sc , Paraiyar)</t>
  </si>
  <si>
    <t>caste didnt mention here (Paraiyar)</t>
  </si>
  <si>
    <t>his name is chinnaiya but here mentioned wrongly, and he said paraiyar</t>
  </si>
  <si>
    <t>caste didnt mention here ( paraiyar )</t>
  </si>
  <si>
    <t>caste didnt mention here ( Muttaraiyar)</t>
  </si>
  <si>
    <t>caste didnt mention here (kuravar)</t>
  </si>
  <si>
    <t>they didnt say their caste</t>
  </si>
  <si>
    <t>audio is mute</t>
  </si>
  <si>
    <t>caste didnt mentioned here (isai vellalar)</t>
  </si>
  <si>
    <t>caste didnt mention here (isai vellalar)</t>
  </si>
  <si>
    <t>caste didnt mentioned here (paraiyar)</t>
  </si>
  <si>
    <t>she didnt ask his caste</t>
  </si>
  <si>
    <t>caste didnt mention here (paraiyar)</t>
  </si>
  <si>
    <t>he didnt ask the about Which party will win in his constituency</t>
  </si>
  <si>
    <t>didn't ask their caste to them</t>
  </si>
  <si>
    <t>caste didnt mention here (mudhaliyar)</t>
  </si>
  <si>
    <t>audio link un available</t>
  </si>
  <si>
    <t>ST</t>
  </si>
  <si>
    <t>Amblkaarar</t>
  </si>
  <si>
    <t>Kuravar</t>
  </si>
  <si>
    <t>Isai Vellalar</t>
  </si>
  <si>
    <t>Aantipandaram</t>
  </si>
  <si>
    <t>Arunthathiyar</t>
  </si>
  <si>
    <t>v46GZqrqyYSN8GwaHByD</t>
  </si>
  <si>
    <t>2025-08-08 12:19:14.226524</t>
  </si>
  <si>
    <t>(10.7196967, 78.7251983)</t>
  </si>
  <si>
    <t>PP9G+Q4M,Burma Colony,Tiruchirappalli,620007,Tamil Nadu,India.</t>
  </si>
  <si>
    <t>https://firebasestorage.googleapis.com/v0/b/mindbrink-survey-production.appspot.com/o/audioFiles%2FAtznECuQc6klLPsRR6u2%2Fio3eMuqyU5eWdOSV7NnjRG3eOnc2%2F2025-08-08%2012%3A19%3A05.721896.m4a?alt=media&amp;token=29e0afe0-a84c-485c-b390-05054012dfbe</t>
  </si>
  <si>
    <t>balachandran</t>
  </si>
  <si>
    <t>hkPQnrPC1L94wGNeXt9Q</t>
  </si>
  <si>
    <t>2025-08-08 12:20:26.894425</t>
  </si>
  <si>
    <t>(10.7183166, 78.7232604)</t>
  </si>
  <si>
    <t>8/8,Gundur Burma Colony,Tiruchirappalli,620007,Tamil Nadu,India.</t>
  </si>
  <si>
    <t>https://firebasestorage.googleapis.com/v0/b/mindbrink-survey-production.appspot.com/o/audioFiles%2FAtznECuQc6klLPsRR6u2%2Fi7rHaGVsQtUuH9WIbNPBcYow6HH3%2F2025-08-08%2012%3A20%3A13.149990.m4a?alt=media&amp;token=939f658a-1b2a-4b95-82a2-9c59e34d6903</t>
  </si>
  <si>
    <t>Geetha</t>
  </si>
  <si>
    <t>oI5BD5GKUD6HYqj6xTI7</t>
  </si>
  <si>
    <t>2025-08-08 12:23:14.939891</t>
  </si>
  <si>
    <t>(10.7170172, 78.7233524)</t>
  </si>
  <si>
    <t>1,Gundur Burma Colony,Tiruchirappalli,620007,Tamil Nadu,India.</t>
  </si>
  <si>
    <t>https://firebasestorage.googleapis.com/v0/b/mindbrink-survey-production.appspot.com/o/audioFiles%2FAtznECuQc6klLPsRR6u2%2Fio3eMuqyU5eWdOSV7NnjRG3eOnc2%2F2025-08-08%2012%3A23%3A09.529005.m4a?alt=media&amp;token=bf3a2d68-0987-46cb-a37e-2876463d5815</t>
  </si>
  <si>
    <t>sagayamary</t>
  </si>
  <si>
    <t>HSmYaFgwNAMmIOoaKFoh</t>
  </si>
  <si>
    <t>2025-08-08 12:27:30.563940</t>
  </si>
  <si>
    <t>(10.7182879, 78.7233706)</t>
  </si>
  <si>
    <t>https://firebasestorage.googleapis.com/v0/b/mindbrink-survey-production.appspot.com/o/audioFiles%2FAtznECuQc6klLPsRR6u2%2Fi7rHaGVsQtUuH9WIbNPBcYow6HH3%2F2025-08-08%2012%3A26%3A40.733367.m4a?alt=media&amp;token=39f8ed65-a723-4882-8f35-83db0c7f1a30</t>
  </si>
  <si>
    <t>Elagovan</t>
  </si>
  <si>
    <t>1cQrzn8b15BKcTPAVQ9a</t>
  </si>
  <si>
    <t>2025-08-08 12:50:53.057995</t>
  </si>
  <si>
    <t>(10.7177622, 78.7247697)</t>
  </si>
  <si>
    <t>8/98,Gundur Burma Colony,Tiruchirappalli,620007,Tamil Nadu,India.</t>
  </si>
  <si>
    <t>https://firebasestorage.googleapis.com/v0/b/mindbrink-survey-production.appspot.com/o/audioFiles%2FAtznECuQc6klLPsRR6u2%2Fio3eMuqyU5eWdOSV7NnjRG3eOnc2%2F2025-08-08%2012%3A50%3A35.115615.m4a?alt=media&amp;token=6a081143-0d74-49f7-a3f0-d14e78fbaeb3</t>
  </si>
  <si>
    <t>malika</t>
  </si>
  <si>
    <t>IELOgN4UDyV6H8tIDaum</t>
  </si>
  <si>
    <t>2025-08-08 12:53:04.853441</t>
  </si>
  <si>
    <t>(10.7183269, 78.7243084)</t>
  </si>
  <si>
    <t>9/8,Burma Colony,Tiruchirappalli,620007,Tamil Nadu,India.</t>
  </si>
  <si>
    <t>https://firebasestorage.googleapis.com/v0/b/mindbrink-survey-production.appspot.com/o/audioFiles%2FAtznECuQc6klLPsRR6u2%2Fi7rHaGVsQtUuH9WIbNPBcYow6HH3%2F2025-08-08%2012%3A51%3A40.478126.m4a?alt=media&amp;token=8dc0cddc-18f6-4d28-9a2a-10e97bd8c70a</t>
  </si>
  <si>
    <t>mercy</t>
  </si>
  <si>
    <t>Gh9ZdmJ3pAlCg3585Tk1</t>
  </si>
  <si>
    <t>2025-08-08 12:56:26.623154</t>
  </si>
  <si>
    <t>(10.7180542, 78.7242175)</t>
  </si>
  <si>
    <t>Burma Colony,Burma Colony,Tiruchirappalli,620007,Tamil Nadu,India.</t>
  </si>
  <si>
    <t>https://firebasestorage.googleapis.com/v0/b/mindbrink-survey-production.appspot.com/o/audioFiles%2FAtznECuQc6klLPsRR6u2%2Fio3eMuqyU5eWdOSV7NnjRG3eOnc2%2F2025-08-08%2012%3A56%3A13.763885.m4a?alt=media&amp;token=52a80b9b-d7cd-469b-a5f9-311a91a8f087</t>
  </si>
  <si>
    <t>maragatham</t>
  </si>
  <si>
    <t>Dy2WM4UL9cgLcQp8AVSU</t>
  </si>
  <si>
    <t>2025-08-08 13:00:46.667661</t>
  </si>
  <si>
    <t>(10.7180538, 78.7242159)</t>
  </si>
  <si>
    <t>https://firebasestorage.googleapis.com/v0/b/mindbrink-survey-production.appspot.com/o/audioFiles%2FAtznECuQc6klLPsRR6u2%2Fi7rHaGVsQtUuH9WIbNPBcYow6HH3%2F2025-08-08%2012%3A59%3A19.970087.m4a?alt=media&amp;token=8227ac36-ca03-4066-902d-7e0662f915b9</t>
  </si>
  <si>
    <t>JfFTCbQpK6OX3YkOYJSt</t>
  </si>
  <si>
    <t>2025-08-08 13:03:17.119105</t>
  </si>
  <si>
    <t>(10.7180541, 78.7242166)</t>
  </si>
  <si>
    <t>https://firebasestorage.googleapis.com/v0/b/mindbrink-survey-production.appspot.com/o/audioFiles%2FAtznECuQc6klLPsRR6u2%2Fio3eMuqyU5eWdOSV7NnjRG3eOnc2%2F2025-08-08%2013%3A02%3A59.771501.m4a?alt=media&amp;token=7f97889d-3865-413d-b5f2-ba82be5bd19f</t>
  </si>
  <si>
    <t>bhuvaneshwari</t>
  </si>
  <si>
    <t>yndeEKa3uzXfKgsG4lWY</t>
  </si>
  <si>
    <t>2025-08-08 13:09:03.623027</t>
  </si>
  <si>
    <t>(10.7178147, 78.7242023)</t>
  </si>
  <si>
    <t>9/8,Burma Colony,Mathur,620007,Tamil Nadu,India.</t>
  </si>
  <si>
    <t>https://firebasestorage.googleapis.com/v0/b/mindbrink-survey-production.appspot.com/o/audioFiles%2FAtznECuQc6klLPsRR6u2%2Fi7rHaGVsQtUuH9WIbNPBcYow6HH3%2F2025-08-08%2013%3A08%3A33.662191.m4a?alt=media&amp;token=0129395f-fbd8-4227-b67a-2abaed49d362</t>
  </si>
  <si>
    <t>Kirubrani</t>
  </si>
  <si>
    <t>jxjcT2vcLR3oEG3kh2sS</t>
  </si>
  <si>
    <t>2025-08-08 13:10:50.244335</t>
  </si>
  <si>
    <t>(10.7172967, 78.72455)</t>
  </si>
  <si>
    <t>10/220,Gundur Burma Colony,Tiruchirappalli,620007,Tamil Nadu,India.</t>
  </si>
  <si>
    <t>https://firebasestorage.googleapis.com/v0/b/mindbrink-survey-production.appspot.com/o/audioFiles%2FAtznECuQc6klLPsRR6u2%2Fio3eMuqyU5eWdOSV7NnjRG3eOnc2%2F2025-08-08%2013%3A10%3A34.585271.m4a?alt=media&amp;token=d196aea8-55e3-4496-80cc-cf01cda8a895</t>
  </si>
  <si>
    <t>muniyaammal</t>
  </si>
  <si>
    <t>X2btahvVLcPMAbIkmefo</t>
  </si>
  <si>
    <t>2025-08-08 13:15:59.244921</t>
  </si>
  <si>
    <t>(10.7175327, 78.7247863)</t>
  </si>
  <si>
    <t>9/9,Gundur Burma Colony,Tiruchirappalli,620007,Tamil Nadu,India.</t>
  </si>
  <si>
    <t>https://firebasestorage.googleapis.com/v0/b/mindbrink-survey-production.appspot.com/o/audioFiles%2FAtznECuQc6klLPsRR6u2%2Fi7rHaGVsQtUuH9WIbNPBcYow6HH3%2F2025-08-08%2013%3A15%3A49.521697.m4a?alt=media&amp;token=9355a6a7-715b-4a60-9edd-79cff581f958</t>
  </si>
  <si>
    <t>vinothini</t>
  </si>
  <si>
    <t>OydNL6InnypLbci0QwhZ</t>
  </si>
  <si>
    <t>2025-08-08 13:22:22.303758</t>
  </si>
  <si>
    <t>(10.7175309, 78.7245319)</t>
  </si>
  <si>
    <t>https://firebasestorage.googleapis.com/v0/b/mindbrink-survey-production.appspot.com/o/audioFiles%2FAtznECuQc6klLPsRR6u2%2Fi7rHaGVsQtUuH9WIbNPBcYow6HH3%2F2025-08-08%2013%3A22%3A03.779228.m4a?alt=media&amp;token=6f1c7df6-541e-416c-a915-844f899d6446</t>
  </si>
  <si>
    <t>veeramal</t>
  </si>
  <si>
    <t>Jf4u5IFTQMJh8BtDuSjR</t>
  </si>
  <si>
    <t>2025-08-08 13:25:34.795475</t>
  </si>
  <si>
    <t>(10.7174749, 78.7245047)</t>
  </si>
  <si>
    <t>https://firebasestorage.googleapis.com/v0/b/mindbrink-survey-production.appspot.com/o/audioFiles%2FAtznECuQc6klLPsRR6u2%2Fio3eMuqyU5eWdOSV7NnjRG3eOnc2%2F2025-08-08%2013%3A25%3A19.504978.m4a?alt=media&amp;token=0d62f82f-55fc-4039-9f45-0ba79a153988</t>
  </si>
  <si>
    <t>soundharavalli</t>
  </si>
  <si>
    <t>iE3PffBPCHINOuL8tjbj</t>
  </si>
  <si>
    <t>2025-08-08 13:32:59.608889</t>
  </si>
  <si>
    <t>(10.7174183, 78.7244933)</t>
  </si>
  <si>
    <t>https://firebasestorage.googleapis.com/v0/b/mindbrink-survey-production.appspot.com/o/audioFiles%2FAtznECuQc6klLPsRR6u2%2Fio3eMuqyU5eWdOSV7NnjRG3eOnc2%2F2025-08-08%2013%3A32%3A52.662819.m4a?alt=media&amp;token=6661e625-9fe3-4437-a095-0fe0cab52021</t>
  </si>
  <si>
    <t>jerom</t>
  </si>
  <si>
    <t>5ZqNcV5Cs0GJr8U98xRZ</t>
  </si>
  <si>
    <t>2025-08-08 13:33:52.905180</t>
  </si>
  <si>
    <t>(10.7172011, 78.7250809)</t>
  </si>
  <si>
    <t>9/90,,Tiruchirappalli,620007,Tamil Nadu,India.</t>
  </si>
  <si>
    <t>https://firebasestorage.googleapis.com/v0/b/mindbrink-survey-production.appspot.com/o/audioFiles%2FAtznECuQc6klLPsRR6u2%2Fi7rHaGVsQtUuH9WIbNPBcYow6HH3%2F2025-08-08%2013%3A33%3A47.151172.m4a?alt=media&amp;token=4bd6e120-fc05-4476-981c-c8aaa1dd38a3</t>
  </si>
  <si>
    <t>N. mathialagan</t>
  </si>
  <si>
    <t>u4N8fbD2hcLJHpXbWSqW</t>
  </si>
  <si>
    <t>2025-08-08 13:40:04.379330</t>
  </si>
  <si>
    <t>(10.71702, 78.7253482)</t>
  </si>
  <si>
    <t>https://firebasestorage.googleapis.com/v0/b/mindbrink-survey-production.appspot.com/o/audioFiles%2FAtznECuQc6klLPsRR6u2%2Fio3eMuqyU5eWdOSV7NnjRG3eOnc2%2F2025-08-08%2013%3A39%3A56.361468.m4a?alt=media&amp;token=37adb4c4-d73c-4fb4-a763-7262badc8c59</t>
  </si>
  <si>
    <t>tharani</t>
  </si>
  <si>
    <t>uwXdeAyhz8b9RaVM0N8N</t>
  </si>
  <si>
    <t>2025-08-08 13:42:46.611244</t>
  </si>
  <si>
    <t>(10.7170337, 78.7254572)</t>
  </si>
  <si>
    <t>https://firebasestorage.googleapis.com/v0/b/mindbrink-survey-production.appspot.com/o/audioFiles%2FAtznECuQc6klLPsRR6u2%2Fi7rHaGVsQtUuH9WIbNPBcYow6HH3%2F2025-08-08%2013%3A42%3A26.031673.m4a?alt=media&amp;token=7af6d2c3-d0d6-4071-8e31-bbb5b69a456f</t>
  </si>
  <si>
    <t>Mavala</t>
  </si>
  <si>
    <t>SClS0QuGxHy974HhETAx</t>
  </si>
  <si>
    <t>2025-08-08 14:59:42.158337</t>
  </si>
  <si>
    <t>(10.6969033, 78.72979)</t>
  </si>
  <si>
    <t>MPXH+4PP,,Mandaiyur,622515,Tamil Nadu,India.</t>
  </si>
  <si>
    <t>https://firebasestorage.googleapis.com/v0/b/mindbrink-survey-production.appspot.com/o/audioFiles%2FAtznECuQc6klLPsRR6u2%2Fio3eMuqyU5eWdOSV7NnjRG3eOnc2%2F2025-08-08%2014%3A59%3A36.876434.m4a?alt=media&amp;token=c1e73b55-66d0-4335-9b2b-ca9ca4b541ec</t>
  </si>
  <si>
    <t>mathi</t>
  </si>
  <si>
    <t>d9LbYqpM4QVE8suWEBQq</t>
  </si>
  <si>
    <t>2025-08-08 15:01:13.167897</t>
  </si>
  <si>
    <t>(10.6983943, 78.7300392)</t>
  </si>
  <si>
    <t>https://firebasestorage.googleapis.com/v0/b/mindbrink-survey-production.appspot.com/o/audioFiles%2FAtznECuQc6klLPsRR6u2%2Fi7rHaGVsQtUuH9WIbNPBcYow6HH3%2F2025-08-08%2015%3A00%3A59.211364.m4a?alt=media&amp;token=1bcf18e8-668b-4356-9d2d-6468e1df3ff1</t>
  </si>
  <si>
    <t>NcjGXI6g6gFvH9aNSeNY</t>
  </si>
  <si>
    <t>2025-08-08 15:14:27.807009</t>
  </si>
  <si>
    <t>(10.6982687, 78.7275821)</t>
  </si>
  <si>
    <t>Unnamed Road,,Pudukkottai,622515,Tamil Nadu,India.</t>
  </si>
  <si>
    <t>https://firebasestorage.googleapis.com/v0/b/mindbrink-survey-production.appspot.com/o/audioFiles%2FAtznECuQc6klLPsRR6u2%2Fi7rHaGVsQtUuH9WIbNPBcYow6HH3%2F2025-08-08%2015%3A14%3A11.283587.m4a?alt=media&amp;token=0345bc3c-63c4-4f08-a02c-edc3c23190d3</t>
  </si>
  <si>
    <t>Arulanadu</t>
  </si>
  <si>
    <t>TsoPqMCfd0qhi0lWFRHe</t>
  </si>
  <si>
    <t>2025-08-08 15:16:07.324554</t>
  </si>
  <si>
    <t>(10.6979761, 78.7275785)</t>
  </si>
  <si>
    <t>https://firebasestorage.googleapis.com/v0/b/mindbrink-survey-production.appspot.com/o/audioFiles%2FAtznECuQc6klLPsRR6u2%2Fio3eMuqyU5eWdOSV7NnjRG3eOnc2%2F2025-08-08%2015%3A14%3A56.674041.m4a?alt=media&amp;token=4989ed65-e802-4553-8090-20c167f75ca5</t>
  </si>
  <si>
    <t>puespavalli</t>
  </si>
  <si>
    <t>7YcFGyH6UHQu11agGazP</t>
  </si>
  <si>
    <t>2025-08-08 15:25:42.951750</t>
  </si>
  <si>
    <t>(10.6904933, 78.7334867)</t>
  </si>
  <si>
    <t>bus stop,,Sooriyur,622514,Tamil Nadu,India.</t>
  </si>
  <si>
    <t>https://firebasestorage.googleapis.com/v0/b/mindbrink-survey-production.appspot.com/o/audioFiles%2FAtznECuQc6klLPsRR6u2%2Fio3eMuqyU5eWdOSV7NnjRG3eOnc2%2F2025-08-08%2015%3A25%3A07.975227.m4a?alt=media&amp;token=88486c1e-84a1-456e-9818-d50bcfbb0455</t>
  </si>
  <si>
    <t>amusavali</t>
  </si>
  <si>
    <t>pUWLPSFDA1pAqV2JqkD1</t>
  </si>
  <si>
    <t>2025-08-08 15:29:36.880966</t>
  </si>
  <si>
    <t>(10.6982176, 78.7275103)</t>
  </si>
  <si>
    <t>https://firebasestorage.googleapis.com/v0/b/mindbrink-survey-production.appspot.com/o/audioFiles%2FAtznECuQc6klLPsRR6u2%2Fi7rHaGVsQtUuH9WIbNPBcYow6HH3%2F2025-08-08%2015%3A28%3A42.498989.m4a?alt=media&amp;token=ec9281a4-dc24-46a6-970f-d57a276b9dff</t>
  </si>
  <si>
    <t>Chinthmani</t>
  </si>
  <si>
    <t>JHn4pA4w8zyc1n4Z5ZkI</t>
  </si>
  <si>
    <t>2025-08-08 15:31:35.929245</t>
  </si>
  <si>
    <t>(10.6950483, 78.7249767)</t>
  </si>
  <si>
    <t>MPVG+V49,,Mathur,622515,Tamil Nadu,India.</t>
  </si>
  <si>
    <t>https://firebasestorage.googleapis.com/v0/b/mindbrink-survey-production.appspot.com/o/audioFiles%2FAtznECuQc6klLPsRR6u2%2Fio3eMuqyU5eWdOSV7NnjRG3eOnc2%2F2025-08-08%2015%3A30%3A52.339701.m4a?alt=media&amp;token=31ff60da-e683-441a-9c73-3826b4a561ea</t>
  </si>
  <si>
    <t>sridavi</t>
  </si>
  <si>
    <t>poemJun031nByNyEuA2X</t>
  </si>
  <si>
    <t>2025-08-08 15:41:08.744924</t>
  </si>
  <si>
    <t>(10.6979559, 78.727572)</t>
  </si>
  <si>
    <t>https://firebasestorage.googleapis.com/v0/b/mindbrink-survey-production.appspot.com/o/audioFiles%2FAtznECuQc6klLPsRR6u2%2Fi7rHaGVsQtUuH9WIbNPBcYow6HH3%2F2025-08-08%2015%3A40%3A29.975775.m4a?alt=media&amp;token=8a3fd318-2033-4104-8a97-1923b6602710</t>
  </si>
  <si>
    <t>manimagali</t>
  </si>
  <si>
    <t>pE0Tbgn0lMSneAV9qFS3</t>
  </si>
  <si>
    <t>2025-08-08 15:49:35.527633</t>
  </si>
  <si>
    <t>(10.6980465, 78.7277564)</t>
  </si>
  <si>
    <t>MPXH+78,,Kumara Mangalam Village,622515,Tamil Nadu,India.</t>
  </si>
  <si>
    <t>https://firebasestorage.googleapis.com/v0/b/mindbrink-survey-production.appspot.com/o/audioFiles%2FAtznECuQc6klLPsRR6u2%2Fi7rHaGVsQtUuH9WIbNPBcYow6HH3%2F2025-08-08%2015%3A49%3A08.714007.m4a?alt=media&amp;token=2afb731f-fd94-40fa-8185-b870fd42cbad</t>
  </si>
  <si>
    <t>roslin</t>
  </si>
  <si>
    <t>MEUWyouKsmFEzvvuV9ld</t>
  </si>
  <si>
    <t>2025-08-08 15:50:48.015564</t>
  </si>
  <si>
    <t>(10.6979316, 78.727735)</t>
  </si>
  <si>
    <t>https://firebasestorage.googleapis.com/v0/b/mindbrink-survey-production.appspot.com/o/audioFiles%2FAtznECuQc6klLPsRR6u2%2Fio3eMuqyU5eWdOSV7NnjRG3eOnc2%2F2025-08-08%2015%3A50%3A34.202793.m4a?alt=media&amp;token=deca57dc-6c91-4792-a1fc-a2ad52f47518</t>
  </si>
  <si>
    <t>irthyaraj</t>
  </si>
  <si>
    <t>Z7D7Lq4VNk5V0Uc98wTR</t>
  </si>
  <si>
    <t>2025-08-08 15:58:41.764363</t>
  </si>
  <si>
    <t>(10.6984141, 78.7279931)</t>
  </si>
  <si>
    <t>https://firebasestorage.googleapis.com/v0/b/mindbrink-survey-production.appspot.com/o/audioFiles%2FAtznECuQc6klLPsRR6u2%2Fi7rHaGVsQtUuH9WIbNPBcYow6HH3%2F2025-08-08%2015%3A58%3A05.548539.m4a?alt=media&amp;token=703db356-6484-4764-a62e-0bffdcf7f5ba</t>
  </si>
  <si>
    <t>Ramasami</t>
  </si>
  <si>
    <t>ejuYSqbaH3xJCD7ExKfx</t>
  </si>
  <si>
    <t>2025-08-08 16:01:53.512185</t>
  </si>
  <si>
    <t>(10.6984167, 78.7280983)</t>
  </si>
  <si>
    <t>https://firebasestorage.googleapis.com/v0/b/mindbrink-survey-production.appspot.com/o/audioFiles%2FAtznECuQc6klLPsRR6u2%2Fio3eMuqyU5eWdOSV7NnjRG3eOnc2%2F2025-08-08%2016%3A01%3A43.765181.m4a?alt=media&amp;token=215b072f-7ae1-4146-afb0-db4c3a29e670</t>
  </si>
  <si>
    <t>rekan</t>
  </si>
  <si>
    <t>ZnS35134biKu0tDvdUmS</t>
  </si>
  <si>
    <t>2025-08-08 16:09:58.605365</t>
  </si>
  <si>
    <t>(10.6979417, 78.7282667)</t>
  </si>
  <si>
    <t>https://firebasestorage.googleapis.com/v0/b/mindbrink-survey-production.appspot.com/o/audioFiles%2FAtznECuQc6klLPsRR6u2%2Fio3eMuqyU5eWdOSV7NnjRG3eOnc2%2F2025-08-08%2016%3A09%3A50.278629.m4a?alt=media&amp;token=cc5cc970-61a2-4758-9b28-b9b8d13e6bcc</t>
  </si>
  <si>
    <t>uyQxCKqnOABhPr1TFIY7</t>
  </si>
  <si>
    <t>2025-08-08 16:13:04.317703</t>
  </si>
  <si>
    <t>(10.698049, 78.7281471)</t>
  </si>
  <si>
    <t>https://firebasestorage.googleapis.com/v0/b/mindbrink-survey-production.appspot.com/o/audioFiles%2FAtznECuQc6klLPsRR6u2%2Fi7rHaGVsQtUuH9WIbNPBcYow6HH3%2F2025-08-08%2016%3A12%3A43.812003.m4a?alt=media&amp;token=f895e2c6-92a1-4029-8a36-5cbfdd744a54</t>
  </si>
  <si>
    <t>Balraj</t>
  </si>
  <si>
    <t>G6Wy5i6KnOlRzKe7PN5u</t>
  </si>
  <si>
    <t>2025-08-08 16:20:04.872206</t>
  </si>
  <si>
    <t>(10.6975684, 78.7281154)</t>
  </si>
  <si>
    <t>https://firebasestorage.googleapis.com/v0/b/mindbrink-survey-production.appspot.com/o/audioFiles%2FAtznECuQc6klLPsRR6u2%2Fio3eMuqyU5eWdOSV7NnjRG3eOnc2%2F2025-08-08%2016%3A19%3A32.778526.m4a?alt=media&amp;token=1666461d-ad31-4840-97d8-9bda31ea23f6</t>
  </si>
  <si>
    <t>abirami</t>
  </si>
  <si>
    <t>9T8RVQJga1MxXFGCnmA8</t>
  </si>
  <si>
    <t>2025-08-08 16:20:40.851606</t>
  </si>
  <si>
    <t>(10.6976744, 78.7279968)</t>
  </si>
  <si>
    <t>https://firebasestorage.googleapis.com/v0/b/mindbrink-survey-production.appspot.com/o/audioFiles%2FAtznECuQc6klLPsRR6u2%2Fi7rHaGVsQtUuH9WIbNPBcYow6HH3%2F2025-08-08%2016%3A20%3A30.151977.m4a?alt=media&amp;token=871f237b-7485-49e4-b1e9-a39a177aebf1</t>
  </si>
  <si>
    <t>Ragasami</t>
  </si>
  <si>
    <t>gSj5G7UsZ03ePnXiT67D</t>
  </si>
  <si>
    <t>2025-08-08 16:27:27.986921</t>
  </si>
  <si>
    <t>(10.6975695, 78.7281127)</t>
  </si>
  <si>
    <t>https://firebasestorage.googleapis.com/v0/b/mindbrink-survey-production.appspot.com/o/audioFiles%2FAtznECuQc6klLPsRR6u2%2Fio3eMuqyU5eWdOSV7NnjRG3eOnc2%2F2025-08-08%2016%3A27%3A09.365826.m4a?alt=media&amp;token=46925c69-6b43-44fb-80a4-a724b67b769f</t>
  </si>
  <si>
    <t>yojana</t>
  </si>
  <si>
    <t>s3j1fHfPsF7qYUkEDOhP</t>
  </si>
  <si>
    <t>2025-08-08 16:27:45.043574</t>
  </si>
  <si>
    <t>(10.6975497, 78.7280512)</t>
  </si>
  <si>
    <t>https://firebasestorage.googleapis.com/v0/b/mindbrink-survey-production.appspot.com/o/audioFiles%2FAtznECuQc6klLPsRR6u2%2Fi7rHaGVsQtUuH9WIbNPBcYow6HH3%2F2025-08-08%2016%3A27%3A33.345951.m4a?alt=media&amp;token=f18ada9e-87bb-4d1e-9cac-379c7f9b68dd</t>
  </si>
  <si>
    <t>vc. kamachi</t>
  </si>
  <si>
    <t>zVBEvsUEm2s3VJ4RAAAA</t>
  </si>
  <si>
    <t>2025-08-08 16:35:36.566301</t>
  </si>
  <si>
    <t>(10.6975351, 78.7278994)</t>
  </si>
  <si>
    <t>https://firebasestorage.googleapis.com/v0/b/mindbrink-survey-production.appspot.com/o/audioFiles%2FAtznECuQc6klLPsRR6u2%2Fio3eMuqyU5eWdOSV7NnjRG3eOnc2%2F2025-08-08%2016%3A35%3A13.407603.m4a?alt=media&amp;token=c901d0fb-7238-4b6c-a0d4-2f776c36342a</t>
  </si>
  <si>
    <t>anbazhagan</t>
  </si>
  <si>
    <t>tSARiAzh65ZT6Io2KA8S</t>
  </si>
  <si>
    <t>2025-08-08 16:35:57.267156</t>
  </si>
  <si>
    <t>(10.6974172, 78.7280396)</t>
  </si>
  <si>
    <t>https://firebasestorage.googleapis.com/v0/b/mindbrink-survey-production.appspot.com/o/audioFiles%2FAtznECuQc6klLPsRR6u2%2Fi7rHaGVsQtUuH9WIbNPBcYow6HH3%2F2025-08-08%2016%3A35%3A43.241701.m4a?alt=media&amp;token=95a7f318-4db0-48cb-be11-e278f2b4b321</t>
  </si>
  <si>
    <t>Ulakye</t>
  </si>
  <si>
    <t>PlNZJkU4qyTVXbZ954r4</t>
  </si>
  <si>
    <t>2025-08-08 16:45:22.262617</t>
  </si>
  <si>
    <t>(10.6968566, 78.7279822)</t>
  </si>
  <si>
    <t>Unnamed Road,,Mathur,622515,Tamil Nadu,India.</t>
  </si>
  <si>
    <t>https://firebasestorage.googleapis.com/v0/b/mindbrink-survey-production.appspot.com/o/audioFiles%2FAtznECuQc6klLPsRR6u2%2Fi7rHaGVsQtUuH9WIbNPBcYow6HH3%2F2025-08-08%2016%3A45%3A15.005987.m4a?alt=media&amp;token=5fdf4396-2106-4bc6-9e2d-09caae9d880a</t>
  </si>
  <si>
    <t>9QDr1hn6JZEOWITusdbm</t>
  </si>
  <si>
    <t>2025-08-08 16:47:46.321016</t>
  </si>
  <si>
    <t>(10.6970984, 78.7283249)</t>
  </si>
  <si>
    <t>https://firebasestorage.googleapis.com/v0/b/mindbrink-survey-production.appspot.com/o/audioFiles%2FAtznECuQc6klLPsRR6u2%2Fio3eMuqyU5eWdOSV7NnjRG3eOnc2%2F2025-08-08%2016%3A47%3A35.063524.m4a?alt=media&amp;token=1d340cca-6d8d-40d5-840b-b45344afbbd5</t>
  </si>
  <si>
    <t>suja</t>
  </si>
  <si>
    <t>r5Bu2je1XfaRJqsVXJ7m</t>
  </si>
  <si>
    <t>2025-08-08 16:59:31.520596</t>
  </si>
  <si>
    <t>(10.6979812, 78.7282815)</t>
  </si>
  <si>
    <t>https://firebasestorage.googleapis.com/v0/b/mindbrink-survey-production.appspot.com/o/audioFiles%2FAtznECuQc6klLPsRR6u2%2Fio3eMuqyU5eWdOSV7NnjRG3eOnc2%2F2025-08-08%2016%3A59%3A24.163858.m4a?alt=media&amp;token=94adb0b1-2900-44d8-8059-0d6f7282c442</t>
  </si>
  <si>
    <t>armukam</t>
  </si>
  <si>
    <t>RZwoph5mMhbjmPvBYa0h</t>
  </si>
  <si>
    <t>2025-08-08 16:59:45.267231</t>
  </si>
  <si>
    <t>(10.6976424, 78.7280539)</t>
  </si>
  <si>
    <t>https://firebasestorage.googleapis.com/v0/b/mindbrink-survey-production.appspot.com/o/audioFiles%2FAtznECuQc6klLPsRR6u2%2Fi7rHaGVsQtUuH9WIbNPBcYow6HH3%2F2025-08-08%2016%3A59%3A38.019543.m4a?alt=media&amp;token=096288e5-b68d-4075-ac89-196192ed453b</t>
  </si>
  <si>
    <t>All</t>
  </si>
  <si>
    <t>Other Issues</t>
  </si>
  <si>
    <t>ADMK</t>
  </si>
  <si>
    <t>Count</t>
  </si>
  <si>
    <t>%</t>
  </si>
  <si>
    <t>TBT</t>
  </si>
  <si>
    <t>Gender Factor</t>
  </si>
  <si>
    <t>Age Factor</t>
  </si>
  <si>
    <t>Age &amp; Gender Factor</t>
  </si>
  <si>
    <t>2021 Ae Factor</t>
  </si>
  <si>
    <t>Caste Factor</t>
  </si>
  <si>
    <t>Multi Factor</t>
  </si>
  <si>
    <t>Factor</t>
  </si>
  <si>
    <t>Age</t>
  </si>
  <si>
    <t>2021 Ae</t>
  </si>
  <si>
    <t>Gender</t>
  </si>
  <si>
    <t>Raw %</t>
  </si>
  <si>
    <t>Age &amp; Gender</t>
  </si>
  <si>
    <t>Didn’t Vote/ Rember</t>
  </si>
  <si>
    <t>AIADMK Alliance</t>
  </si>
  <si>
    <t>DMK Alliance</t>
  </si>
  <si>
    <t>Anbumani Ramadoss (PMK)</t>
  </si>
  <si>
    <t>EPS (AIADMK)</t>
  </si>
  <si>
    <t>Seeman (NTK)</t>
  </si>
  <si>
    <t xml:space="preserve">Premalatha Vijayakanth (DMDK) </t>
  </si>
  <si>
    <t>M.K. Stalin (DMK)</t>
  </si>
  <si>
    <t xml:space="preserve"> Vijay (TVK)</t>
  </si>
  <si>
    <t>Vijays Impact</t>
  </si>
  <si>
    <t>Anti incumbency and Change factor</t>
  </si>
  <si>
    <t>Not Sure</t>
  </si>
  <si>
    <t>Anti incumbency and Cm Preference</t>
  </si>
  <si>
    <t>Anti incumbency And Perceived Winner</t>
  </si>
  <si>
    <t>Yes, I will shift my vote to the TVK alliance</t>
  </si>
  <si>
    <t>No, I will not vote for the alliance</t>
  </si>
  <si>
    <t>Not sure / Depends on candidate</t>
  </si>
  <si>
    <t>TVK in Allaince Support/Shift in Voters</t>
  </si>
  <si>
    <t>Age-Gender &amp; Multi Factor</t>
  </si>
  <si>
    <t>Multi Facto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</si>
</sst>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yyyy\-mm\-dd\ h:mm:ss"/>
    <numFmt numFmtId="166" formatCode="0.0%"/>
  </numFmts>
  <fonts count="11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4" fillId="0" borderId="0" xfId="0" applyFont="1"/>
    <xf numFmtId="14" fontId="4" fillId="0" borderId="0" xfId="0" applyNumberFormat="1" applyFont="1"/>
    <xf numFmtId="9" fontId="0" fillId="0" borderId="0" xfId="0" applyNumberFormat="1"/>
    <xf numFmtId="9" fontId="0" fillId="2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22" fontId="0" fillId="0" borderId="0" xfId="0" applyNumberFormat="1"/>
    <xf numFmtId="0" fontId="5" fillId="0" borderId="2" xfId="0" applyFont="1" applyBorder="1"/>
    <xf numFmtId="9" fontId="0" fillId="0" borderId="1" xfId="1" applyFont="1" applyBorder="1" applyAlignment="1">
      <alignment horizontal="center"/>
    </xf>
    <xf numFmtId="0" fontId="0" fillId="3" borderId="1" xfId="0" applyFill="1" applyBorder="1"/>
    <xf numFmtId="0" fontId="6" fillId="4" borderId="1" xfId="0" applyFont="1" applyFill="1" applyBorder="1"/>
    <xf numFmtId="9" fontId="0" fillId="0" borderId="1" xfId="1" applyFont="1" applyBorder="1" applyAlignment="1">
      <alignment horizontal="left"/>
    </xf>
    <xf numFmtId="0" fontId="8" fillId="0" borderId="0" xfId="2" applyFont="1"/>
    <xf numFmtId="0" fontId="9" fillId="0" borderId="0" xfId="2" applyFont="1"/>
    <xf numFmtId="164" fontId="8" fillId="0" borderId="0" xfId="2" applyNumberFormat="1" applyFont="1" applyAlignment="1">
      <alignment horizontal="right"/>
    </xf>
    <xf numFmtId="165" fontId="8" fillId="0" borderId="0" xfId="2" applyNumberFormat="1" applyFont="1"/>
    <xf numFmtId="0" fontId="8" fillId="5" borderId="0" xfId="2" applyFont="1" applyFill="1"/>
    <xf numFmtId="0" fontId="4" fillId="2" borderId="0" xfId="0" applyFont="1" applyFill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9" fontId="0" fillId="0" borderId="0" xfId="1" applyFont="1"/>
    <xf numFmtId="2" fontId="0" fillId="0" borderId="0" xfId="0" applyNumberFormat="1"/>
    <xf numFmtId="9" fontId="0" fillId="0" borderId="0" xfId="0" applyNumberFormat="1" applyAlignment="1">
      <alignment horizontal="left"/>
    </xf>
    <xf numFmtId="9" fontId="0" fillId="0" borderId="1" xfId="0" applyNumberFormat="1" applyBorder="1"/>
    <xf numFmtId="9" fontId="0" fillId="0" borderId="1" xfId="1" applyFont="1" applyBorder="1"/>
    <xf numFmtId="2" fontId="0" fillId="0" borderId="1" xfId="0" applyNumberFormat="1" applyBorder="1"/>
    <xf numFmtId="1" fontId="0" fillId="0" borderId="1" xfId="0" applyNumberFormat="1" applyBorder="1"/>
    <xf numFmtId="9" fontId="0" fillId="0" borderId="0" xfId="0" applyNumberFormat="1" applyAlignment="1">
      <alignment horizontal="center"/>
    </xf>
    <xf numFmtId="10" fontId="0" fillId="3" borderId="0" xfId="0" applyNumberFormat="1" applyFill="1"/>
  </cellXfs>
  <cellStyles count="3">
    <cellStyle name="Normal" xfId="0" builtinId="0"/>
    <cellStyle name="Normal 2" xfId="2" xr:uid="{1E791C2C-54DC-4C88-A693-37EEC1A9879A}"/>
    <cellStyle name="Percent" xfId="1" builtinId="5"/>
  </cellStyles>
  <dxfs count="106">
    <dxf>
      <alignment horizontal="center"/>
    </dxf>
    <dxf>
      <numFmt numFmtId="13" formatCode="0%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bgColor theme="5" tint="0.79998168889431442"/>
        </patternFill>
      </fill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numFmt numFmtId="13" formatCode="0%"/>
    </dxf>
    <dxf>
      <alignment horizontal="center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78.483793981482" backgroundQuery="1" createdVersion="8" refreshedVersion="8" minRefreshableVersion="3" recordCount="0" supportSubquery="1" supportAdvancedDrill="1" xr:uid="{48B6C463-4528-4B67-8EAE-E1A312DA07ED}">
  <cacheSource type="external" connectionId="1"/>
  <cacheFields count="5">
    <cacheField name="[Table1].[Surveyor Vendor Name].[Surveyor Vendor Name]" caption="Surveyor Vendor Name" numFmtId="0" hierarchy="10" level="1">
      <sharedItems count="1">
        <s v="Subramanian"/>
      </sharedItems>
    </cacheField>
    <cacheField name="[Measures].[Count of Sample ID]" caption="Count of Sample ID" numFmtId="0" hierarchy="54" level="32767"/>
    <cacheField name="[Table1].[Consider].[Consider]" caption="Consider" numFmtId="0" hierarchy="39" level="1">
      <sharedItems containsSemiMixedTypes="0" containsNonDate="0" containsString="0"/>
    </cacheField>
    <cacheField name="[Measures].[Distinct Count of Surveyor Name]" caption="Distinct Count of Surveyor Name" numFmtId="0" hierarchy="55" level="32767"/>
    <cacheField name="[Table1].[Date].[Date]" caption="Date" numFmtId="0" hierarchy="2" level="1">
      <sharedItems containsSemiMixedTypes="0" containsNonDate="0" containsString="0"/>
    </cacheField>
  </cacheFields>
  <cacheHierarchies count="56">
    <cacheHierarchy uniqueName="[Table1].[Sample ID]" caption="Sample ID" attribute="1" defaultMemberUniqueName="[Table1].[Sample ID].[All]" allUniqueName="[Table1].[Sample ID].[All]" dimensionUniqueName="[Table1]" displayFolder="" count="0" memberValueDatatype="130" unbalanced="0"/>
    <cacheHierarchy uniqueName="[Table1].[Timestamp]" caption="Timestamp" attribute="1" defaultMemberUniqueName="[Table1].[Timestamp].[All]" allUniqueName="[Table1].[Timestamp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Audio Url]" caption="Audio Url" attribute="1" defaultMemberUniqueName="[Table1].[Audio Url].[All]" allUniqueName="[Table1].[Audio Url].[All]" dimensionUniqueName="[Table1]" displayFolder="" count="0" memberValueDatatype="130" unbalanced="0"/>
    <cacheHierarchy uniqueName="[Table1].[Audio Duration (in secs)]" caption="Audio Duration (in secs)" attribute="1" defaultMemberUniqueName="[Table1].[Audio Duration (in secs)].[All]" allUniqueName="[Table1].[Audio Duration (in secs)].[All]" dimensionUniqueName="[Table1]" displayFolder="" count="0" memberValueDatatype="20" unbalanced="0"/>
    <cacheHierarchy uniqueName="[Table1].[Offline Mode]" caption="Offline Mode" attribute="1" defaultMemberUniqueName="[Table1].[Offline Mode].[All]" allUniqueName="[Table1].[Offline Mode].[All]" dimensionUniqueName="[Table1]" displayFolder="" count="0" memberValueDatatype="130" unbalanced="0"/>
    <cacheHierarchy uniqueName="[Table1].[Surveyor Name]" caption="Surveyor Name" attribute="1" defaultMemberUniqueName="[Table1].[Surveyor Name].[All]" allUniqueName="[Table1].[Surveyor Name].[All]" dimensionUniqueName="[Table1]" displayFolder="" count="0" memberValueDatatype="130" unbalanced="0"/>
    <cacheHierarchy uniqueName="[Table1].[Surveyor Phone Number]" caption="Surveyor Phone Number" attribute="1" defaultMemberUniqueName="[Table1].[Surveyor Phone Number].[All]" allUniqueName="[Table1].[Surveyor Phone Number].[All]" dimensionUniqueName="[Table1]" displayFolder="" count="0" memberValueDatatype="130" unbalanced="0"/>
    <cacheHierarchy uniqueName="[Table1].[Surveyor Vendor Name]" caption="Surveyor Vendor Name" attribute="1" defaultMemberUniqueName="[Table1].[Surveyor Vendor Name].[All]" allUniqueName="[Table1].[Surveyor Vendor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ALUKA/BLOCK]" caption="TALUKA/BLOCK" attribute="1" defaultMemberUniqueName="[Table1].[TALUKA/BLOCK].[All]" allUniqueName="[Table1].[TALUKA/BLOCK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பதிலளிப்பவர் பெயர்/Respondent Name]" caption="பதிலளிப்பவர் பெயர்/Respondent Name" attribute="1" defaultMemberUniqueName="[Table1].[பதிலளிப்பவர் பெயர்/Respondent Name].[All]" allUniqueName="[Table1].[பதிலளிப்பவர் பெயர்/Respondent Name].[All]" dimensionUniqueName="[Table1]" displayFolder="" count="0" memberValueDatatype="130" unbalanced="0"/>
    <cacheHierarchy uniqueName="[Table1].[பாலினம்/Gender]" caption="பாலினம்/Gender" attribute="1" defaultMemberUniqueName="[Table1].[பாலினம்/Gender].[All]" allUniqueName="[Table1].[பாலினம்/Gender].[All]" dimensionUniqueName="[Table1]" displayFolder="" count="0" memberValueDatatype="130" unbalanced="0"/>
    <cacheHierarchy uniqueName="[Table1].[பதிலளித்தவரின் மொபைல்  எண்/Mobile Number]" caption="பதிலளித்தவரின் மொபைல்  எண்/Mobile Number" attribute="1" defaultMemberUniqueName="[Table1].[பதிலளித்தவரின் மொபைல்  எண்/Mobile Number].[All]" allUniqueName="[Table1].[பதிலளித்தவரின் மொபைல்  எண்/Mobile Number].[All]" dimensionUniqueName="[Table1]" displayFolder="" count="0" memberValueDatatype="130" unbalanced="0"/>
    <cacheHierarchy uniqueName="[Table1].[பதிலளித்தவரின் வயது/Age Group]" caption="பதிலளித்தவரின் வயது/Age Group" attribute="1" defaultMemberUniqueName="[Table1].[பதிலளித்தவரின் வயது/Age Group].[All]" allUniqueName="[Table1].[பதிலளித்தவரின் வயது/Age Group].[All]" dimensionUniqueName="[Table1]" displayFolder="" count="0" memberValueDatatype="130" unbalanced="0"/>
    <cacheHierarchy uniqueName="[Table1].[தொழில்/Occupation]" caption="தொழில்/Occupation" attribute="1" defaultMemberUniqueName="[Table1].[தொழில்/Occupation].[All]" allUniqueName="[Table1].[தொழில்/Occupation].[All]" dimensionUniqueName="[Table1]" displayFolder="" count="0" memberValueDatatype="130" unbalanced="0"/>
    <cacheHierarchy uniqueName="[Table1].[மாத வருமானம்/Monthly Income]" caption="மாத வருமானம்/Monthly Income" attribute="1" defaultMemberUniqueName="[Table1].[மாத வருமானம்/Monthly Income].[All]" allUniqueName="[Table1].[மாத வருமானம்/Monthly Income].[All]" dimensionUniqueName="[Table1]" displayFolder="" count="0" memberValueDatatype="130" unbalanced="0"/>
    <cacheHierarchy 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" caption="தமிழக முதல்வர் மு.க. ஸ்டாலின் தலைமையிலான தற்போதைய திமுக அரசின் செயல்திறனை நீங்கள் எப்படி மதிப்பீடு ச" attribute="1" defaultMember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.[All]" allUniqueName="[Table1].[தமிழக முதல்வர் மு.க. ஸ்டாலின் தலைமையிலான தற்போதைய திமுக அரசின் செயல்திறனை நீங்கள் எப்படி மதிப்பீடு ச].[All]" dimensionUniqueName="[Table1]" displayFolder="" count="0" memberValueDatatype="130" unbalanced="0"/>
    <cacheHierarchy uniqueName="[Table1].[2026 சட்டமன்றத் தேர்தலில் ஆட்சி மாற்றம் தேவை என நீங்கள் கருதுகிறீர்களா?/ Do you feel a change in gov]" caption="2026 சட்டமன்றத் தேர்தலில் ஆட்சி மாற்றம் தேவை என நீங்கள் கருதுகிறீர்களா?/ Do you feel a change in gov" attribute="1" defaultMemberUniqueName="[Table1].[2026 சட்டமன்றத் தேர்தலில் ஆட்சி மாற்றம் தேவை என நீங்கள் கருதுகிறீர்களா?/ Do you feel a change in gov].[All]" allUniqueName="[Table1].[2026 சட்டமன்றத் தேர்தலில் ஆட்சி மாற்றம் தேவை என நீங்கள் கருதுகிறீர்களா?/ Do you feel a change in gov].[All]" dimensionUniqueName="[Table1]" displayFolder="" count="0" memberValueDatatype="130" unbalanced="0"/>
    <cacheHierarchy uniqueName="[Table1].[2021 சட்டமன்றத் தேர்தலில் நீங்கள் எந்தக் கட்சிக்கு வாக்களித்தீர்கள்?/ Which party did you vote in 20]" caption="2021 சட்டமன்றத் தேர்தலில் நீங்கள் எந்தக் கட்சிக்கு வாக்களித்தீர்கள்?/ Which party did you vote in 20" attribute="1" defaultMemberUniqueName="[Table1].[2021 சட்டமன்றத் தேர்தலில் நீங்கள் எந்தக் கட்சிக்கு வாக்களித்தீர்கள்?/ Which party did you vote in 20].[All]" allUniqueName="[Table1].[2021 சட்டமன்றத் தேர்தலில் நீங்கள் எந்தக் கட்சிக்கு வாக்களித்தீர்கள்?/ Which party did you vote in 20].[All]" dimensionUniqueName="[Table1]" displayFolder="" count="0" memberValueDatatype="130" unbalanced="0"/>
    <cacheHierarchy uniqueName="[Table1].[தமிழகத்தின் அடுத்த முதல்வராக யாருக்கு நீங்கள் ஆதரவு அளிக்க விரும்புகிறீர்கள்?/ Who would you support]" caption="தமிழகத்தின் அடுத்த முதல்வராக யாருக்கு நீங்கள் ஆதரவு அளிக்க விரும்புகிறீர்கள்?/ Who would you support" attribute="1" defaultMemberUniqueName="[Table1].[தமிழகத்தின் அடுத்த முதல்வராக யாருக்கு நீங்கள் ஆதரவு அளிக்க விரும்புகிறீர்கள்?/ Who would you support].[All]" allUniqueName="[Table1].[தமிழகத்தின் அடுத்த முதல்வராக யாருக்கு நீங்கள் ஆதரவு அளிக்க விரும்புகிறீர்கள்?/ Who would you support].[All]" dimensionUniqueName="[Table1]" displayFolder="" count="0" memberValueDatatype="130" unbalanced="0"/>
    <cacheHierarchy uniqueName="[Table1].[உங்கள் தொகுதியில் வெற்றி பெற வாய்ப்புள்ள கட்சி/கூட்டணி எது என நீங்கள் கருதுகிறீர்கள்?/ Which party/a]" caption="உங்கள் தொகுதியில் வெற்றி பெற வாய்ப்புள்ள கட்சி/கூட்டணி எது என நீங்கள் கருதுகிறீர்கள்?/ Which party/a" attribute="1" defaultMemberUniqueName="[Table1].[உங்கள் தொகுதியில் வெற்றி பெற வாய்ப்புள்ள கட்சி/கூட்டணி எது என நீங்கள் கருதுகிறீர்கள்?/ Which party/a].[All]" allUniqueName="[Table1].[உங்கள் தொகுதியில் வெற்றி பெற வாய்ப்புள்ள கட்சி/கூட்டணி எது என நீங்கள் கருதுகிறீர்கள்?/ Which party/a].[All]" dimensionUniqueName="[Table1]" displayFolder="" count="0" memberValueDatatype="130" unbalanced="0"/>
    <cacheHierarchy 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" caption="நீங்கள் விரும்பும் கட்சி (வினா 13 இல் தெரிவுசெய்தது) தமிழக வெற்றி கழகத்துடன் கூட்டணி அமைத்தால், நீங்" attribute="1" defaultMember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.[All]" allUniqueName="[Table1].[நீங்கள் விரும்பும் கட்சி (வினா 13 இல் தெரிவுசெய்தது) தமிழக வெற்றி கழகத்துடன் கூட்டணி அமைத்தால், நீங்].[All]" dimensionUniqueName="[Table1]" displayFolder="" count="0" memberValueDatatype="130" unbalanced="0"/>
    <cacheHierarchy 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" caption="விஜயின் அரசியல் வருகை 2026 தேர்தலில் குறிப்பிடத்தக்க தாக்கத்தை ஏற்படுத்தும் என நீங்கள் நம்புகிறீர்கள" attribute="1" defaultMember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.[All]" allUniqueName="[Table1].[விஜயின் அரசியல் வருகை 2026 தேர்தலில் குறிப்பிடத்தக்க தாக்கத்தை ஏற்படுத்தும் என நீங்கள் நம்புகிறீர்கள].[All]" dimensionUniqueName="[Table1]" displayFolder="" count="0" memberValueDatatype="130" unbalanced="0"/>
    <cacheHierarchy 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" caption="உங்கள் பதில் &quot;ஆமாம்&quot; எனில், விஜயின் அரசியல் வருகையால் அதிகம் பாதிக்கப்படக்கூடிய கட்சி/கூட்டணி எது? /" attribute="1" defaultMember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.[All]" allUniqueName="[Table1].[உங்கள் பதில் &quot;ஆமாம்&quot; எனில், விஜயின் அரசியல் வருகையால் அதிகம் பாதிக்கப்படக்கூடிய கட்சி/கூட்டணி எது? /].[All]" dimensionUniqueName="[Table1]" displayFolder="" count="0" memberValueDatatype="130" unbalanced="0"/>
    <cacheHierarchy uniqueName="[Table1].[தமிழக வெற்றி கழகம் (TVK) தற்போது எப்படி செயல்படுகிறது என நீங்கள் மதிப்பீடு செய்கிறீர்கள்? / How woul]" caption="தமிழக வெற்றி கழகம் (TVK) தற்போது எப்படி செயல்படுகிறது என நீங்கள் மதிப்பீடு செய்கிறீர்கள்? / How woul" attribute="1" defaultMemberUniqueName="[Table1].[தமிழக வெற்றி கழகம் (TVK) தற்போது எப்படி செயல்படுகிறது என நீங்கள் மதிப்பீடு செய்கிறீர்கள்? / How woul].[All]" allUniqueName="[Table1].[தமிழக வெற்றி கழகம் (TVK) தற்போது எப்படி செயல்படுகிறது என நீங்கள் மதிப்பீடு செய்கிறீர்கள்? / How woul].[All]" dimensionUniqueName="[Table1]" displayFolder="" count="0" memberValueDatatype="130" unbalanced="0"/>
    <cacheHierarchy uniqueName="[Table1].[சமூக பிரச்சனைகளைத் தீர்க்கும் முயற்சிகளில் விஜய் எவ்வளவு பயனுள்ளதாக இருந்துள்ளார்?/ How effective ha]" caption="சமூக பிரச்சனைகளைத் தீர்க்கும் முயற்சிகளில் விஜய் எவ்வளவு பயனுள்ளதாக இருந்துள்ளார்?/ How effective ha" attribute="1" defaultMemberUniqueName="[Table1].[சமூக பிரச்சனைகளைத் தீர்க்கும் முயற்சிகளில் விஜய் எவ்வளவு பயனுள்ளதாக இருந்துள்ளார்?/ How effective ha].[All]" allUniqueName="[Table1].[சமூக பிரச்சனைகளைத் தீர்க்கும் முயற்சிகளில் விஜய் எவ்வளவு பயனுள்ளதாக இருந்துள்ளார்?/ How effective ha].[All]" dimensionUniqueName="[Table1]" displayFolder="" count="0" memberValueDatatype="130" unbalanced="0"/>
    <cacheHierarchy 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" caption="திமுக அல்லது அதிமுக கூட்டணிகள் 2026க்கு முந்தைய காலத்தில் உடைந்துவிடும் என நீங்கள் கருதுகிறீர்களா? /" attribute="1" defaultMember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.[All]" allUniqueName="[Table1].[திமுக அல்லது அதிமுக கூட்டணிகள் 2026க்கு முந்தைய காலத்தில் உடைந்துவிடும் என நீங்கள் கருதுகிறீர்களா? /].[All]" dimensionUniqueName="[Table1]" displayFolder="" count="0" memberValueDatatype="130" unbalanced="0"/>
    <cacheHierarchy uniqueName="[Table1].[எந்தக் கூட்டணியில் விஜயின் கட்சி (TVK) சேரவேண்டும் என நீங்கள் விரும்புகிறீர்கள்?/ Which alliance wou]" caption="எந்தக் கூட்டணியில் விஜயின் கட்சி (TVK) சேரவேண்டும் என நீங்கள் விரும்புகிறீர்கள்?/ Which alliance wou" attribute="1" defaultMemberUniqueName="[Table1].[எந்தக் கூட்டணியில் விஜயின் கட்சி (TVK) சேரவேண்டும் என நீங்கள் விரும்புகிறீர்கள்?/ Which alliance wou].[All]" allUniqueName="[Table1].[எந்தக் கூட்டணியில் விஜயின் கட்சி (TVK) சேரவேண்டும் என நீங்கள் விரும்புகிறீர்கள்?/ Which alliance wou].[All]" dimensionUniqueName="[Table1]" displayFolder="" count="0" memberValueDatatype="130" unbalanced="0"/>
    <cacheHierarchy uniqueName="[Table1].[தற்போதைய தமிழகத்தில் மிக முக்கியமான பிரச்சனை எது என நீங்கள் கருதுகிறீர்கள்?/ What is the most critic]" caption="தற்போதைய தமிழகத்தில் மிக முக்கியமான பிரச்சனை எது என நீங்கள் கருதுகிறீர்கள்?/ What is the most critic" attribute="1" defaultMemberUniqueName="[Table1].[தற்போதைய தமிழகத்தில் மிக முக்கியமான பிரச்சனை எது என நீங்கள் கருதுகிறீர்கள்?/ What is the most critic].[All]" allUniqueName="[Table1].[தற்போதைய தமிழகத்தில் மிக முக்கியமான பிரச்சனை எது என நீங்கள் கருதுகிறீர்கள்?/ What is the most critic].[All]" dimensionUniqueName="[Table1]" displayFolder="" count="0" memberValueDatatype="130" unbalanced="0"/>
    <cacheHierarchy uniqueName="[Table1].[சாதி வகை/Caste Category]" caption="சாதி வகை/Caste Category" attribute="1" defaultMemberUniqueName="[Table1].[சாதி வகை/Caste Category].[All]" allUniqueName="[Table1].[சாதி வகை/Caste Category].[All]" dimensionUniqueName="[Table1]" displayFolder="" count="0" memberValueDatatype="130" unbalanced="0"/>
    <cacheHierarchy uniqueName="[Table1].[சாதி/Caste]" caption="சாதி/Caste" attribute="1" defaultMemberUniqueName="[Table1].[சாதி/Caste].[All]" allUniqueName="[Table1].[சாதி/Caste].[All]" dimensionUniqueName="[Table1]" displayFolder="" count="0" memberValueDatatype="130" unbalanced="0"/>
    <cacheHierarchy uniqueName="[Table1].[QC Comment]" caption="QC Comment" attribute="1" defaultMemberUniqueName="[Table1].[QC Comment].[All]" allUniqueName="[Table1].[QC Comment].[All]" dimensionUniqueName="[Table1]" displayFolder="" count="0" memberValueDatatype="130" unbalanced="0"/>
    <cacheHierarchy uniqueName="[Table1].[QC Remark]" caption="QC Remark" attribute="1" defaultMemberUniqueName="[Table1].[QC Remark].[All]" allUniqueName="[Table1].[QC Remark].[All]" dimensionUniqueName="[Table1]" displayFolder="" count="0" memberValueDatatype="130" unbalanced="0"/>
    <cacheHierarchy uniqueName="[Table1].[QC User Name]" caption="QC User Name" attribute="1" defaultMemberUniqueName="[Table1].[QC User Name].[All]" allUniqueName="[Table1].[QC User Name].[All]" dimensionUniqueName="[Table1]" displayFolder="" count="0" memberValueDatatype="130" unbalanced="0"/>
    <cacheHierarchy uniqueName="[Table1].[QC Date]" caption="QC Date" attribute="1" defaultMemberUniqueName="[Table1].[QC Date].[All]" allUniqueName="[Table1].[QC Date].[All]" dimensionUniqueName="[Table1]" displayFolder="" count="0" memberValueDatatype="130" unbalanced="0"/>
    <cacheHierarchy uniqueName="[Table1].[App Version]" caption="App Version" attribute="1" defaultMemberUniqueName="[Table1].[App Version].[All]" allUniqueName="[Table1].[App Version].[All]" dimensionUniqueName="[Table1]" displayFolder="" count="0" memberValueDatatype="130" unbalanced="0"/>
    <cacheHierarchy uniqueName="[Table1].[Consider]" caption="Consider" attribute="1" defaultMemberUniqueName="[Table1].[Consider].[All]" allUniqueName="[Table1].[Consider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Rev Party]" caption="Rev Party" attribute="1" defaultMemberUniqueName="[Table1].[Rev Party].[All]" allUniqueName="[Table1].[Rev Party].[All]" dimensionUniqueName="[Table1]" displayFolder="" count="0" memberValueDatatype="130" unbalanced="0"/>
    <cacheHierarchy uniqueName="[Table1].[Rev Caste]" caption="Rev Caste" attribute="1" defaultMemberUniqueName="[Table1].[Rev Caste].[All]" allUniqueName="[Table1].[Rev Caste].[All]" dimensionUniqueName="[Table1]" displayFolder="" count="0" memberValueDatatype="130" unbalanced="0"/>
    <cacheHierarchy uniqueName="[Table1].[Gender Factor]" caption="Gender Factor" attribute="1" defaultMemberUniqueName="[Table1].[Gender Factor].[All]" allUniqueName="[Table1].[Gender Factor].[All]" dimensionUniqueName="[Table1]" displayFolder="" count="0" memberValueDatatype="5" unbalanced="0"/>
    <cacheHierarchy uniqueName="[Table1].[Age Factor]" caption="Age Factor" attribute="1" defaultMemberUniqueName="[Table1].[Age Factor].[All]" allUniqueName="[Table1].[Age Factor].[All]" dimensionUniqueName="[Table1]" displayFolder="" count="0" memberValueDatatype="5" unbalanced="0"/>
    <cacheHierarchy uniqueName="[Table1].[Age &amp; Gender Factor]" caption="Age &amp; Gender Factor" attribute="1" defaultMemberUniqueName="[Table1].[Age &amp; Gender Factor].[All]" allUniqueName="[Table1].[Age &amp; Gender Factor].[All]" dimensionUniqueName="[Table1]" displayFolder="" count="0" memberValueDatatype="5" unbalanced="0"/>
    <cacheHierarchy uniqueName="[Table1].[2021 Ae Factor]" caption="2021 Ae Factor" attribute="1" defaultMemberUniqueName="[Table1].[2021 Ae Factor].[All]" allUniqueName="[Table1].[2021 Ae Factor].[All]" dimensionUniqueName="[Table1]" displayFolder="" count="0" memberValueDatatype="5" unbalanced="0"/>
    <cacheHierarchy uniqueName="[Table1].[Caste Factor]" caption="Caste Factor" attribute="1" defaultMemberUniqueName="[Table1].[Caste Factor].[All]" allUniqueName="[Table1].[Caste Factor].[All]" dimensionUniqueName="[Table1]" displayFolder="" count="0" memberValueDatatype="5" unbalanced="0"/>
    <cacheHierarchy uniqueName="[Table1].[Multi Factor]" caption="Multi Factor" attribute="1" defaultMemberUniqueName="[Table1].[Multi Factor].[All]" allUniqueName="[Table1].[Multi Factor].[All]" dimensionUniqueName="[Table1]" displayFolder="" count="0" memberValueDatatype="5" unbalanced="0"/>
    <cacheHierarchy uniqueName="[Table1].[Lat]" caption="Lat" attribute="1" defaultMemberUniqueName="[Table1].[Lat].[All]" allUniqueName="[Table1].[Lat].[All]" dimensionUniqueName="[Table1]" displayFolder="" count="0" memberValueDatatype="5" unbalanced="0"/>
    <cacheHierarchy uniqueName="[Table1].[Long]" caption="Long" attribute="1" defaultMemberUniqueName="[Table1].[Long].[All]" allUniqueName="[Table1].[Lo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urveyor Name]" caption="Count of Surveyor Nam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mple ID]" caption="Count of Sample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Surveyor Name]" caption="Distinct Count of Surveyor Nam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83794097221" createdVersion="8" refreshedVersion="8" minRefreshableVersion="3" recordCount="503" xr:uid="{9C96C0AD-2DB7-48F7-95D3-72F8CD261E3D}">
  <cacheSource type="worksheet">
    <worksheetSource name="Table1"/>
  </cacheSource>
  <cacheFields count="52">
    <cacheField name="Sample ID" numFmtId="0">
      <sharedItems/>
    </cacheField>
    <cacheField name="Timestamp" numFmtId="0">
      <sharedItems/>
    </cacheField>
    <cacheField name="Date" numFmtId="14">
      <sharedItems containsSemiMixedTypes="0" containsNonDate="0" containsDate="1" containsString="0" minDate="2025-07-25T00:00:00" maxDate="2025-08-09T00:00:00" count="8"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7-25T00:00:00" u="1"/>
      </sharedItems>
    </cacheField>
    <cacheField name="Location" numFmtId="0">
      <sharedItems/>
    </cacheField>
    <cacheField name="Address" numFmtId="0">
      <sharedItems/>
    </cacheField>
    <cacheField name="Audio Url" numFmtId="0">
      <sharedItems/>
    </cacheField>
    <cacheField name="Audio Duration (in secs)" numFmtId="0">
      <sharedItems containsSemiMixedTypes="0" containsString="0" containsNumber="1" containsInteger="1" minValue="0" maxValue="981"/>
    </cacheField>
    <cacheField name="Offline Mode" numFmtId="0">
      <sharedItems/>
    </cacheField>
    <cacheField name="Surveyor Name" numFmtId="0">
      <sharedItems count="7">
        <s v="G.muthukumar"/>
        <s v="Sinthanai selvi"/>
        <s v="U.Amir nisha"/>
        <s v="A.Banu"/>
        <s v="priya"/>
        <s v="Immaculatebanumathi"/>
        <s v="pantyan"/>
      </sharedItems>
    </cacheField>
    <cacheField name="Surveyor Phone Number" numFmtId="0">
      <sharedItems/>
    </cacheField>
    <cacheField name="Surveyor Vendor Name" numFmtId="0">
      <sharedItems count="1">
        <s v="Subramanian "/>
      </sharedItems>
    </cacheField>
    <cacheField name="TALUKA/BLOCK" numFmtId="0">
      <sharedItems/>
    </cacheField>
    <cacheField name="LOCALITY" numFmtId="0">
      <sharedItems count="11">
        <s v="ATHIPALLAM"/>
        <s v="ANNAVASAL"/>
        <s v="MUKKANNAMALAIPATTI"/>
        <s v="VEERAPATTI"/>
        <s v="VIRALIMALAI"/>
        <s v="KUDUMIYANMALAI"/>
        <s v="PARAMBUR"/>
        <s v="KILIKUDI"/>
        <s v="MANGUDI"/>
        <s v="RAJALIPATTI"/>
        <s v="MATHUR"/>
      </sharedItems>
    </cacheField>
    <cacheField name="பதிலளிப்பவர் பெயர்/Respondent Name" numFmtId="0">
      <sharedItems/>
    </cacheField>
    <cacheField name="பாலினம்/Gender" numFmtId="0">
      <sharedItems count="2">
        <s v="ஆண்/Male"/>
        <s v="பெண்/Female"/>
      </sharedItems>
    </cacheField>
    <cacheField name="பதிலளித்தவரின் மொபைல்  எண்/Mobile Number" numFmtId="0">
      <sharedItems containsMixedTypes="1" containsNumber="1" containsInteger="1" minValue="958590205" maxValue="9994650207"/>
    </cacheField>
    <cacheField name="பதிலளித்தவரின் வயது/Age Group" numFmtId="0">
      <sharedItems count="4">
        <s v="31-45"/>
        <s v="18-30"/>
        <s v="46-60"/>
        <s v="60+"/>
      </sharedItems>
    </cacheField>
    <cacheField name="தொழில்/Occupation" numFmtId="0">
      <sharedItems/>
    </cacheField>
    <cacheField name="மாத வருமானம்/Monthly Income" numFmtId="0">
      <sharedItems/>
    </cacheField>
    <cacheField name="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" numFmtId="0">
      <sharedItems count="3">
        <s v="திருப்திகரமானது / Satisfactory"/>
        <s v="திருப்திகரமல்ல/ Unsatisfactory"/>
        <s v="மேம்பாடு தேவை / Needs improvement"/>
      </sharedItems>
    </cacheField>
    <cacheField name="2026 சட்டமன்றத் தேர்தலில் ஆட்சி மாற்றம் தேவை என நீங்கள் கருதுகிறீர்களா?/ Do you feel a change in government is needed in the 2026 assembly Elections?" numFmtId="0">
      <sharedItems count="3">
        <s v="இல்லை/ No"/>
        <s v="ஆம் / Yes"/>
        <s v="உறுதியாக தெரியவில்லை / Not Sure"/>
      </sharedItems>
    </cacheField>
    <cacheField name="2021 சட்டமன்றத் தேர்தலில் நீங்கள் எந்தக் கட்சிக்கு வாக்களித்தீர்கள்?/ Which party did you vote in 2021 Assembly Elections?   " numFmtId="0">
      <sharedItems count="5">
        <s v="திமுக கூட்டணி / DMK Alliance"/>
        <s v="அதிமுக கூட்டணி / AIADMK Alliance"/>
        <s v="நினைவில் இல்லை / Don’t Remember"/>
        <s v="வாக்களிக்கவில்லை / Did not Vote"/>
        <s v="பிற கட்சிகள் / Others"/>
      </sharedItems>
      <fieldGroup par="51"/>
    </cacheField>
    <cacheField name="தமிழகத்தின் அடுத்த முதல்வராக யாருக்கு நீங்கள் ஆதரவு அளிக்க விரும்புகிறீர்கள்?/ Who would you support as Tamil Nadu’s next Chief Minister?" numFmtId="0">
      <sharedItems count="7">
        <s v="மு.க. ஸ்டாலின் (திமுக) / M.K. Stalin (DMK)"/>
        <s v="எடப்பாடி பழனிசாமி (அதிமுக) / Edappadi K. Palaniswami (AIADMK)"/>
        <s v="Others"/>
        <s v="விஜய் (தமிழக வெற்றி கழகம்) / Vijay (TVK)"/>
        <s v="பிரேமலதா விஜயகாந்த் (தே.மு.தி.க) / Premalatha Vijayakanth (DMDK) "/>
        <s v="சீமான் (நாம் தமிழர் கட்சி) / Seeman (NTK)"/>
        <s v="அன்புமணி ராமதாஸ் (பா.ம.க) / Anbumani Ramadoss (PMK)"/>
      </sharedItems>
    </cacheField>
    <cacheField name="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" numFmtId="0">
      <sharedItems/>
    </cacheField>
    <cacheField name="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" numFmtId="0">
      <sharedItems count="4">
        <s v="-"/>
        <s v="ஆம், TVK கூட்டணிக்கு வாக்களிப்பேன் / Yes, I will shift my vote to the TVK alliance"/>
        <s v="இல்லை, நான் அந்த கூட்டணிக்கு வாக்களிக்க மாட்டேன். / No, I will not vote for the alliance"/>
        <s v="உறுதி இல்லை / வேட்பாளரைப் பொறுத்தது/ Not sure / Depends on candidate"/>
      </sharedItems>
    </cacheField>
    <cacheField name="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" numFmtId="0">
      <sharedItems count="2">
        <s v="இல்லை / No"/>
        <s v="ஆமாம் / Yes"/>
      </sharedItems>
    </cacheField>
    <cacheField name="உங்கள் பதில் &quot;ஆமாம்&quot;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" numFmtId="0">
      <sharedItems count="5">
        <s v="-"/>
        <s v="திமுக கூட்டணி / DMK Alliance"/>
        <s v="பிறவை / Others"/>
        <s v="அதிமுக கூட்டணி / AIADMK Alliance"/>
        <s v="நாம் தமிழர் கட்சி / NTK"/>
      </sharedItems>
    </cacheField>
    <cacheField name="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" numFmtId="0">
      <sharedItems count="3">
        <s v="திருப்திகரமல்ல / Unsatisfactory"/>
        <s v="வேகம் குறைபாடுடன் செயல்படுகிறது / Needs more momentum"/>
        <s v="திருப்திகரமானது / Satisfactory"/>
      </sharedItems>
    </cacheField>
    <cacheField name="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" numFmtId="0">
      <sharedItems count="3">
        <s v="குறைவான ஈடுபாடு / Inadequate"/>
        <s v="பயனில்லை / Not effective"/>
        <s v="போதுமான ஈடுபாடு / Adequate"/>
      </sharedItems>
    </cacheField>
    <cacheField name="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" numFmtId="0">
      <sharedItems count="4">
        <s v="•_x0009_இல்லை: திமுக மற்றும் அதிமுக கூட்டணிகள் இரண்டும் உடையாது/ No: Both DMK &amp; AIADMK alliances will not break up "/>
        <s v="•_x0009_ஆமாம்: அதிமுக கூட்டணி உடையும்/ Yes: AIADMK alliance will break up"/>
        <s v="•_x0009_ஆமாம்: திமுக கூட்டணி உடையும் / Yes: DMK Alliance will break up"/>
        <s v="•_x0009_ஆமாம்: திமுக மற்றும் அதிமுக கூட்டணிகள் இரண்டும் உடையும்/ Yes: Both DMK &amp; AIADMK alliances will break up"/>
      </sharedItems>
    </cacheField>
    <cacheField name="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" numFmtId="0">
      <sharedItems count="11">
        <s v="தனித்துப் போட்டியிட வேண்டும் / Contest Independently"/>
        <s v="நாம் தமிழர் கட்சி / NTK"/>
        <s v="அதிமுக / AIADMK"/>
        <s v="தே.மு.தி.க /  DMDK"/>
        <s v="அதிமுக + பா.ஜ.க/ AIADMK + BJP"/>
        <s v="காங்கிரஸ் + விடுதலைச் சிறுத்தைகள் + இடதுசாரி / INC+VCK+Communist"/>
        <s v="காங்கிரஸ் / INC"/>
        <s v="தி.மு.க/DMK"/>
        <s v="பா.ஜ.க / BJP"/>
        <s v="பா.ம.க / PMK"/>
        <s v="தி.மு.க+இந்திய தேசிய காங்கிரஸ் /DMK+INC"/>
      </sharedItems>
    </cacheField>
    <cacheField name="தற்போதைய தமிழகத்தில் மிக முக்கியமான பிரச்சனை எது என நீங்கள் கருதுகிறீர்கள்?/ What is the most critical issue facing Tamil Nadu today?" numFmtId="0">
      <sharedItems count="8">
        <s v="மதுபானம் / போதைப்பொருள் பழக்கம்/ Alcohol/Drug abuse"/>
        <s v="விவசாய நெருக்கடி / Agricultural crisis"/>
        <s v="வேலைவாய்ப்பு குறைபாடு / Unemployment"/>
        <s v="உட்கட்டமைப்பு மேம்பாடு / Infrastructure development"/>
        <s v="சட்டம் மற்றும் ஒழுங்கு/ Law and order"/>
        <s v="ஊழல்/ Corruption"/>
        <s v="Other Issues"/>
        <s v="சாதி வேறுபாடு/ Caste discrimination"/>
      </sharedItems>
    </cacheField>
    <cacheField name="சாதி வகை/Caste Category" numFmtId="0">
      <sharedItems/>
    </cacheField>
    <cacheField name="சாதி/Caste" numFmtId="0">
      <sharedItems count="57">
        <s v="URALI GOUNDER"/>
        <s v="MUKKULATHOR"/>
        <s v="-"/>
        <s v="PALLAR SC"/>
        <s v="CHRISTIAN"/>
        <s v="DEVENDRA KULA VELLALAR"/>
        <s v="Asari"/>
        <s v="MUTTARAIYAR"/>
        <s v="MUSLIM"/>
        <s v="யதாவ் "/>
        <s v="நாயக்கர் "/>
        <s v="வண்ணார் "/>
        <s v="நாவிதர்"/>
        <s v="யாதவ்"/>
        <s v="CHOLIA VELLALAR"/>
        <s v="வண்ணார்"/>
        <s v="நாயக்கர்"/>
        <s v="vannar"/>
        <s v="செட்டியார்"/>
        <s v="settiyar"/>
        <s v="valaiyar"/>
        <s v="kurumban"/>
        <s v="Arunthathiyar"/>
        <s v="Ambalakar"/>
        <s v="Mudhaliyar"/>
        <s v="Aantipandaram"/>
        <s v="Chettiyar"/>
        <s v="Kammalar"/>
        <s v="konar"/>
        <s v="yadavar"/>
        <s v="ambakajarar"/>
        <s v="vaniyachettiyar"/>
        <s v="backward class"/>
        <s v="vadugar"/>
        <s v="viralur chettiyar"/>
        <s v="Udaiyar"/>
        <s v="Isai Vellalar"/>
        <s v="isaivellalar"/>
        <s v="pandaram"/>
        <s v="naidu"/>
        <s v="vellan chettiyar"/>
        <s v="isaivellalar "/>
        <s v="muthaliyar"/>
        <s v="vellanchettiyar"/>
        <s v="andipandaram"/>
        <s v="Hindu Vannar"/>
        <s v="hindu"/>
        <s v="Amblkaarar"/>
        <s v="Kuravar"/>
        <s v="Gaavunder" u="1"/>
        <s v="கவுண்டர்" u="1"/>
        <s v="pattaiyachi" u="1"/>
        <s v="Gavundar" u="1"/>
        <s v="Agamudaiyar" u="1"/>
        <s v="soliavellar" u="1"/>
        <s v="paraiyar" u="1"/>
        <s v="parayar" u="1"/>
      </sharedItems>
    </cacheField>
    <cacheField name="QC Comment" numFmtId="0">
      <sharedItems containsMixedTypes="1" containsNumber="1" containsInteger="1" minValue="0" maxValue="0"/>
    </cacheField>
    <cacheField name="QC Remark" numFmtId="0">
      <sharedItems/>
    </cacheField>
    <cacheField name="QC User Name" numFmtId="0">
      <sharedItems/>
    </cacheField>
    <cacheField name="QC Date" numFmtId="0">
      <sharedItems/>
    </cacheField>
    <cacheField name="App Version" numFmtId="0">
      <sharedItems/>
    </cacheField>
    <cacheField name="Consider" numFmtId="0">
      <sharedItems containsBlank="1" count="3">
        <s v="No"/>
        <s v="Yes"/>
        <m u="1"/>
      </sharedItems>
    </cacheField>
    <cacheField name="Time" numFmtId="0">
      <sharedItems count="2">
        <s v="Greater than 3 Minutes"/>
        <s v="Less than 3 Minutes"/>
      </sharedItems>
    </cacheField>
    <cacheField name="Rev Party" numFmtId="0">
      <sharedItems containsBlank="1" count="11">
        <s v="DMK"/>
        <s v="AIADMK"/>
        <s v="TVK"/>
        <s v="DMDK"/>
        <s v="INC"/>
        <s v="BJP"/>
        <s v="CPM"/>
        <s v="Others"/>
        <s v="NTK"/>
        <e v="#N/A" u="1"/>
        <m u="1"/>
      </sharedItems>
    </cacheField>
    <cacheField name="Rev Caste" numFmtId="0">
      <sharedItems count="9">
        <s v="URALI GOUNDER"/>
        <s v="MUKKULATHOR"/>
        <s v="Others"/>
        <s v="PALLAR SC"/>
        <s v="CHRISTIAN"/>
        <s v="DEVENDRA KULA VELLALAR"/>
        <s v="MUTTARAIYAR"/>
        <s v="MUSLIM"/>
        <s v="CHOLIA VELLALAR"/>
      </sharedItems>
    </cacheField>
    <cacheField name="Gender Factor" numFmtId="0">
      <sharedItems containsSemiMixedTypes="0" containsString="0" containsNumber="1" minValue="0.8936170212765957" maxValue="1.1351351351351351"/>
    </cacheField>
    <cacheField name="Age Factor" numFmtId="0">
      <sharedItems containsSemiMixedTypes="0" containsString="0" containsNumber="1" minValue="0.84" maxValue="1.2824427480916032"/>
    </cacheField>
    <cacheField name="Age &amp; Gender Factor" numFmtId="0">
      <sharedItems containsSemiMixedTypes="0" containsString="0" containsNumber="1" minValue="0.70000000000000007" maxValue="1.9534883720930234"/>
    </cacheField>
    <cacheField name="2021 Ae Factor" numFmtId="0">
      <sharedItems containsSemiMixedTypes="0" containsString="0" containsNumber="1" minValue="0.59193365685780508" maxValue="2.0011999302960199"/>
    </cacheField>
    <cacheField name="Caste Factor" numFmtId="0">
      <sharedItems containsSemiMixedTypes="0" containsString="0" containsNumber="1" minValue="5.9154929577464786E-2" maxValue="2.1"/>
    </cacheField>
    <cacheField name="Multi Factor" numFmtId="0">
      <sharedItems containsSemiMixedTypes="0" containsString="0" containsNumber="1" minValue="0.41435355980046362" maxValue="3.9093207940666437"/>
    </cacheField>
    <cacheField name="Lat" numFmtId="0">
      <sharedItems containsSemiMixedTypes="0" containsString="0" containsNumber="1" minValue="10.402290000000001" maxValue="10.7262284"/>
    </cacheField>
    <cacheField name="Long" numFmtId="0">
      <sharedItems containsSemiMixedTypes="0" containsString="0" containsNumber="1" minValue="78.456544699999995" maxValue="78.7334867"/>
    </cacheField>
    <cacheField name="2021 சட்டமன்றத் தேர்தலில் நீங்கள் எந்தக் கட்சிக்கு வாக்களித்தீர்கள்?/ Which party did you vote in 2021 Assembly Elections?   2" numFmtId="0" databaseField="0">
      <fieldGroup base="21">
        <discretePr count="5">
          <x v="0"/>
          <x v="1"/>
          <x v="3"/>
          <x v="3"/>
          <x v="2"/>
        </discretePr>
        <groupItems count="4">
          <s v="திமுக கூட்டணி / DMK Alliance"/>
          <s v="அதிமுக கூட்டணி / AIADMK Alliance"/>
          <s v="பிற கட்சிகள் / Others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s v="wCoRngjNmpdXwr8jpUtS"/>
    <s v="2025-07-30 11:50:28.774519"/>
    <x v="0"/>
    <s v="(10.4599207, 78.7030535)"/>
    <s v="55,,Annavasal,622101,Tamil Nadu,India."/>
    <s v="https://firebasestorage.googleapis.com/v0/b/mindbrink-survey-production.appspot.com/o/audioFiles%2FAtznECuQc6klLPsRR6u2%2FnV4IA56gMWWp4NfG0H1PGfyqfM92%2F2025-07-30%2011%3A50%3A15.491639.m4a?alt=media&amp;token=23fd1b60-6ea5-4086-a9e0-12b2896623eb"/>
    <n v="474"/>
    <s v="false"/>
    <x v="0"/>
    <s v="+918940041476"/>
    <x v="0"/>
    <s v="VIRALIMALAI"/>
    <x v="0"/>
    <s v="sinnathuri"/>
    <x v="0"/>
    <n v="9486664057"/>
    <x v="0"/>
    <s v="கூலி தொழில்/ Daily Wage"/>
    <s v="10,000 - 25,000"/>
    <x v="0"/>
    <x v="0"/>
    <x v="0"/>
    <x v="0"/>
    <s v="திமுக / DMK"/>
    <x v="0"/>
    <x v="0"/>
    <x v="0"/>
    <x v="0"/>
    <x v="0"/>
    <x v="0"/>
    <x v="0"/>
    <x v="0"/>
    <s v="OBC"/>
    <x v="0"/>
    <s v="speaking among themselves "/>
    <s v="Fake Audio/Empty Audio"/>
    <s v="-"/>
    <s v="-"/>
    <s v="0.1.12 (60)"/>
    <x v="0"/>
    <x v="0"/>
    <x v="0"/>
    <x v="0"/>
    <n v="1.1351351351351351"/>
    <n v="1.2824427480916032"/>
    <n v="1.9534883720930234"/>
    <n v="0.59193365685780508"/>
    <n v="1.3034482758620689"/>
    <n v="1.1563355157222239"/>
    <n v="10.4599207"/>
    <n v="78.703053499999996"/>
  </r>
  <r>
    <s v="DK5RFIfUeSBZOmSRQwlG"/>
    <s v="2025-07-30 13:47:12.018718"/>
    <x v="0"/>
    <s v="(10.4596218, 78.7023729)"/>
    <s v="FP52+XV3,,Annavasal,622101,Tamil Nadu,India."/>
    <s v="https://firebasestorage.googleapis.com/v0/b/mindbrink-survey-production.appspot.com/o/audioFiles%2FAtznECuQc6klLPsRR6u2%2Fe5risFoEPidDckOLperfsZqxzae2%2F2025-07-30%2013%3A47%3A06.589839.m4a?alt=media&amp;token=491fc27d-ed7b-4fbf-88ba-a7af8002c801"/>
    <n v="675"/>
    <s v="false"/>
    <x v="1"/>
    <s v="+918508766594"/>
    <x v="0"/>
    <s v="ILLUPUR"/>
    <x v="1"/>
    <s v="raja"/>
    <x v="0"/>
    <n v="8675641312"/>
    <x v="1"/>
    <s v="மாணவர்/ Student"/>
    <s v="10,000 - 25,000"/>
    <x v="0"/>
    <x v="1"/>
    <x v="0"/>
    <x v="0"/>
    <s v="திமுக / DMK"/>
    <x v="0"/>
    <x v="0"/>
    <x v="0"/>
    <x v="1"/>
    <x v="1"/>
    <x v="1"/>
    <x v="1"/>
    <x v="0"/>
    <s v="BC"/>
    <x v="1"/>
    <s v="they only speaking amkn6them but questions are only read"/>
    <s v="Not Doing It Properly"/>
    <s v="-"/>
    <s v="-"/>
    <s v="0.1.12 (60)"/>
    <x v="1"/>
    <x v="0"/>
    <x v="0"/>
    <x v="1"/>
    <n v="1.1351351351351351"/>
    <n v="0.84848484848484851"/>
    <n v="1.0769230769230769"/>
    <n v="0.59193365685780508"/>
    <n v="1.1057142857142856"/>
    <n v="0.63746701507763626"/>
    <n v="10.459621800000001"/>
    <n v="78.7023729"/>
  </r>
  <r>
    <s v="RdafTkFtqCYc1Xw504xM"/>
    <s v="2025-07-30 14:00:49.781847"/>
    <x v="0"/>
    <s v="(10.4595158, 78.7023314)"/>
    <s v="FP53+P33,,Purakarai Natham Pannai,622005,Tamil Nadu,India."/>
    <s v="https://firebasestorage.googleapis.com/v0/b/mindbrink-survey-production.appspot.com/o/audioFiles%2FAtznECuQc6klLPsRR6u2%2Fe5risFoEPidDckOLperfsZqxzae2%2F2025-07-30%2014%3A00%3A45.291038.m4a?alt=media&amp;token=cecc8db3-cd5a-48ee-a3e6-d691de1219b0"/>
    <n v="427"/>
    <s v="false"/>
    <x v="1"/>
    <s v="+918508766594"/>
    <x v="0"/>
    <s v="ILLUPUR"/>
    <x v="1"/>
    <s v="முருகேசன் "/>
    <x v="0"/>
    <n v="8012825692"/>
    <x v="2"/>
    <s v="சொந்த தொழில் / சுயதொழில் செய்பவர்/ Self Employed/Business"/>
    <s v="50,000 - 1,00,000"/>
    <x v="1"/>
    <x v="1"/>
    <x v="1"/>
    <x v="1"/>
    <s v="அதிமுக / AIADMK"/>
    <x v="1"/>
    <x v="0"/>
    <x v="0"/>
    <x v="0"/>
    <x v="1"/>
    <x v="2"/>
    <x v="2"/>
    <x v="1"/>
    <s v="BC"/>
    <x v="2"/>
    <s v="same voice "/>
    <s v="Taking From Friends And Family"/>
    <s v="-"/>
    <s v="-"/>
    <s v="0.1.12 (60)"/>
    <x v="0"/>
    <x v="0"/>
    <x v="1"/>
    <x v="2"/>
    <n v="1.1351351351351351"/>
    <n v="0.84"/>
    <n v="0.80769230769230771"/>
    <n v="2.0011999302960199"/>
    <n v="5.9154929577464786E-2"/>
    <n v="1.6163537898544778"/>
    <n v="10.4595158"/>
    <n v="78.702331400000006"/>
  </r>
  <r>
    <s v="jXAWjqyIxq87qPMieuPS"/>
    <s v="2025-07-30 14:19:29.593894"/>
    <x v="0"/>
    <s v="(10.4623883, 78.6815105)"/>
    <s v="FM6J+JHW,,Pudukkottai,622103,Tamil Nadu,India."/>
    <s v="https://firebasestorage.googleapis.com/v0/b/mindbrink-survey-production.appspot.com/o/audioFiles%2FAtznECuQc6klLPsRR6u2%2F2ukCmICpvKWhqTT6dgmjG6nFGjc2%2F2025-07-30%2014%3A19%3A23.528277.m4a?alt=media&amp;token=2a8a1c48-d5a0-40e2-b2c9-f58e1c5cbbb7"/>
    <n v="347"/>
    <s v="false"/>
    <x v="2"/>
    <s v="+919698565662"/>
    <x v="0"/>
    <s v="ILLUPUR"/>
    <x v="2"/>
    <s v="Rathinam"/>
    <x v="0"/>
    <n v="8012352247"/>
    <x v="0"/>
    <s v="கூலி தொழில்/ Daily Wage"/>
    <s v="10,000க்கும் குறைவானது/Less than 10,000"/>
    <x v="1"/>
    <x v="1"/>
    <x v="0"/>
    <x v="2"/>
    <s v="தமிழக வெற்றி கழகம் / TVK"/>
    <x v="0"/>
    <x v="0"/>
    <x v="0"/>
    <x v="1"/>
    <x v="0"/>
    <x v="3"/>
    <x v="0"/>
    <x v="2"/>
    <s v="SC"/>
    <x v="3"/>
    <s v="same voice "/>
    <s v="Taking From Friends And Family"/>
    <s v="-"/>
    <s v="-"/>
    <s v="0.1.12 (60)"/>
    <x v="0"/>
    <x v="0"/>
    <x v="2"/>
    <x v="3"/>
    <n v="1.1351351351351351"/>
    <n v="1.2824427480916032"/>
    <n v="1.9534883720930234"/>
    <n v="0.59193365685780508"/>
    <n v="2.1"/>
    <n v="1.1563355157222239"/>
    <n v="10.462388300000001"/>
    <n v="78.681510500000002"/>
  </r>
  <r>
    <s v="inwjrr2qGauklkuB5CLS"/>
    <s v="2025-07-30 14:26:30.602916"/>
    <x v="0"/>
    <s v="(10.4623704, 78.681544)"/>
    <s v="FM6J+JHW,,Pudukkottai,622103,Tamil Nadu,India."/>
    <s v="https://firebasestorage.googleapis.com/v0/b/mindbrink-survey-production.appspot.com/o/audioFiles%2FAtznECuQc6klLPsRR6u2%2F2ukCmICpvKWhqTT6dgmjG6nFGjc2%2F2025-07-30%2014%3A26%3A24.415606.m4a?alt=media&amp;token=94a2343f-ce0d-4c6c-812f-f12d4d988ffa"/>
    <n v="301"/>
    <s v="false"/>
    <x v="2"/>
    <s v="+919698565662"/>
    <x v="0"/>
    <s v="ILLUPUR"/>
    <x v="2"/>
    <s v="Albert Xavier"/>
    <x v="0"/>
    <n v="7708200630"/>
    <x v="0"/>
    <s v="விவசாயி/ Farmer"/>
    <s v="10,000க்கும் குறைவானது/Less than 10,000"/>
    <x v="1"/>
    <x v="1"/>
    <x v="0"/>
    <x v="3"/>
    <s v="அதிமுக / AIADMK"/>
    <x v="1"/>
    <x v="1"/>
    <x v="1"/>
    <x v="1"/>
    <x v="2"/>
    <x v="3"/>
    <x v="3"/>
    <x v="1"/>
    <s v="BC"/>
    <x v="4"/>
    <s v="same voice "/>
    <s v="Taking From Friends And Family"/>
    <s v="-"/>
    <s v="-"/>
    <s v="0.1.12 (60)"/>
    <x v="0"/>
    <x v="0"/>
    <x v="1"/>
    <x v="4"/>
    <n v="1.1351351351351351"/>
    <n v="1.2824427480916032"/>
    <n v="1.9534883720930234"/>
    <n v="0.59193365685780508"/>
    <n v="0.76363636363636367"/>
    <n v="1.1563355157222239"/>
    <n v="10.462370399999999"/>
    <n v="78.681544000000002"/>
  </r>
  <r>
    <s v="oYxHjk6VwK6zG0z9HzLl"/>
    <s v="2025-07-30 14:35:10.789469"/>
    <x v="0"/>
    <s v="(10.4623843, 78.6815277)"/>
    <s v="FM6J+JHW,,Pudukkottai,622103,Tamil Nadu,India."/>
    <s v="https://firebasestorage.googleapis.com/v0/b/mindbrink-survey-production.appspot.com/o/audioFiles%2FAtznECuQc6klLPsRR6u2%2F2ukCmICpvKWhqTT6dgmjG6nFGjc2%2F2025-07-30%2014%3A35%3A02.869454.m4a?alt=media&amp;token=66fec1a3-fae7-4769-b641-1ce8faff9d0d"/>
    <n v="269"/>
    <s v="false"/>
    <x v="2"/>
    <s v="+919698565662"/>
    <x v="0"/>
    <s v="ILLUPUR"/>
    <x v="2"/>
    <s v="Jaya"/>
    <x v="1"/>
    <n v="8807414653"/>
    <x v="0"/>
    <s v="இல்லத்தரசி/ Housewife"/>
    <s v="10,000க்கும் குறைவானது/Less than 10,000"/>
    <x v="2"/>
    <x v="1"/>
    <x v="1"/>
    <x v="0"/>
    <s v="திமுக / DMK"/>
    <x v="0"/>
    <x v="1"/>
    <x v="2"/>
    <x v="2"/>
    <x v="2"/>
    <x v="2"/>
    <x v="0"/>
    <x v="0"/>
    <s v="BC"/>
    <x v="4"/>
    <n v="0"/>
    <s v="Correctly Done"/>
    <s v="-"/>
    <s v="-"/>
    <s v="0.1.12 (60)"/>
    <x v="1"/>
    <x v="0"/>
    <x v="0"/>
    <x v="4"/>
    <n v="0.8936170212765957"/>
    <n v="1.2824427480916032"/>
    <n v="0.95454545454545459"/>
    <n v="2.0011999302960199"/>
    <n v="0.76363636363636367"/>
    <n v="1.9102362971007465"/>
    <n v="10.4623843"/>
    <n v="78.681527700000004"/>
  </r>
  <r>
    <s v="wEykrB7PWmMFbpcLSh29"/>
    <s v="2025-07-30 14:42:51.078465"/>
    <x v="0"/>
    <s v="(10.462279, 78.6809876)"/>
    <s v="FM6J+JHW,,Pudukkottai,622103,Tamil Nadu,India."/>
    <s v="https://firebasestorage.googleapis.com/v0/b/mindbrink-survey-production.appspot.com/o/audioFiles%2FAtznECuQc6klLPsRR6u2%2F2ukCmICpvKWhqTT6dgmjG6nFGjc2%2F2025-07-30%2014%3A42%3A42.625814.m4a?alt=media&amp;token=aa21e8ba-da98-4d18-8f39-886502c10bef"/>
    <n v="331"/>
    <s v="false"/>
    <x v="2"/>
    <s v="+919698565662"/>
    <x v="0"/>
    <s v="ILLUPUR"/>
    <x v="2"/>
    <s v="Jesuthas"/>
    <x v="0"/>
    <n v="8973759103"/>
    <x v="2"/>
    <s v="கூலி தொழில்/ Daily Wage"/>
    <s v="10,000க்கும் குறைவானது/Less than 10,000"/>
    <x v="1"/>
    <x v="1"/>
    <x v="0"/>
    <x v="1"/>
    <s v="திமுக / DMK"/>
    <x v="0"/>
    <x v="1"/>
    <x v="3"/>
    <x v="0"/>
    <x v="0"/>
    <x v="3"/>
    <x v="2"/>
    <x v="1"/>
    <s v="SC"/>
    <x v="4"/>
    <n v="0"/>
    <s v="Correctly Done"/>
    <s v="-"/>
    <s v="-"/>
    <s v="0.1.12 (60)"/>
    <x v="1"/>
    <x v="0"/>
    <x v="0"/>
    <x v="4"/>
    <n v="1.1351351351351351"/>
    <n v="0.84"/>
    <n v="0.80769230769230771"/>
    <n v="0.59193365685780508"/>
    <n v="0.76363636363636367"/>
    <n v="0.47810026130822719"/>
    <n v="10.462279000000001"/>
    <n v="78.680987599999995"/>
  </r>
  <r>
    <s v="u9XGRvPU08lptw83iYlu"/>
    <s v="2025-07-30 14:51:49.473078"/>
    <x v="0"/>
    <s v="(10.4623531, 78.6809325)"/>
    <s v="FM6J+JHW,,Pudukkottai,622103,Tamil Nadu,India."/>
    <s v="https://firebasestorage.googleapis.com/v0/b/mindbrink-survey-production.appspot.com/o/audioFiles%2FAtznECuQc6klLPsRR6u2%2F2ukCmICpvKWhqTT6dgmjG6nFGjc2%2F2025-07-30%2014%3A51%3A43.908029.m4a?alt=media&amp;token=483045d4-e721-4bd9-870a-817b0e8046be"/>
    <n v="274"/>
    <s v="false"/>
    <x v="2"/>
    <s v="+919698565662"/>
    <x v="0"/>
    <s v="ILLUPUR"/>
    <x v="2"/>
    <s v="Jayamary"/>
    <x v="1"/>
    <n v="9578493153"/>
    <x v="0"/>
    <s v="கூலி தொழில்/ Daily Wage"/>
    <s v="10,000க்கும் குறைவானது/Less than 10,000"/>
    <x v="0"/>
    <x v="1"/>
    <x v="1"/>
    <x v="0"/>
    <s v="அதிமுக / AIADMK"/>
    <x v="1"/>
    <x v="0"/>
    <x v="0"/>
    <x v="1"/>
    <x v="2"/>
    <x v="3"/>
    <x v="2"/>
    <x v="1"/>
    <s v="SC"/>
    <x v="4"/>
    <n v="0"/>
    <s v="Correctly Done"/>
    <s v="-"/>
    <s v="-"/>
    <s v="0.1.12 (60)"/>
    <x v="1"/>
    <x v="0"/>
    <x v="1"/>
    <x v="4"/>
    <n v="0.8936170212765957"/>
    <n v="1.2824427480916032"/>
    <n v="0.95454545454545459"/>
    <n v="2.0011999302960199"/>
    <n v="0.76363636363636367"/>
    <n v="1.9102362971007465"/>
    <n v="10.4623531"/>
    <n v="78.680932499999997"/>
  </r>
  <r>
    <s v="e6ac5EItzYfOFpBKRvtE"/>
    <s v="2025-07-30 14:56:26.558863"/>
    <x v="0"/>
    <s v="(10.4621783, 78.6809415)"/>
    <s v="FM6J+JHW,,Pudukkottai,622103,Tamil Nadu,India."/>
    <s v="https://firebasestorage.googleapis.com/v0/b/mindbrink-survey-production.appspot.com/o/audioFiles%2FAtznECuQc6klLPsRR6u2%2F2ukCmICpvKWhqTT6dgmjG6nFGjc2%2F2025-07-30%2014%3A56%3A20.571686.m4a?alt=media&amp;token=09e17480-5dfc-4cff-9135-47f53823b27a"/>
    <n v="233"/>
    <s v="false"/>
    <x v="2"/>
    <s v="+919698565662"/>
    <x v="0"/>
    <s v="ILLUPUR"/>
    <x v="2"/>
    <s v="Arokiya shalini"/>
    <x v="1"/>
    <n v="6384537452"/>
    <x v="1"/>
    <s v="இல்லத்தரசி/ Housewife"/>
    <s v="10,000க்கும் குறைவானது/Less than 10,000"/>
    <x v="2"/>
    <x v="1"/>
    <x v="0"/>
    <x v="3"/>
    <s v="திமுக / DMK"/>
    <x v="0"/>
    <x v="1"/>
    <x v="1"/>
    <x v="1"/>
    <x v="2"/>
    <x v="3"/>
    <x v="0"/>
    <x v="1"/>
    <s v="SC"/>
    <x v="4"/>
    <s v=""/>
    <s v=""/>
    <s v="-"/>
    <s v="-"/>
    <s v="0.1.12 (60)"/>
    <x v="1"/>
    <x v="0"/>
    <x v="0"/>
    <x v="4"/>
    <n v="0.8936170212765957"/>
    <n v="0.84848484848484851"/>
    <n v="0.70000000000000007"/>
    <n v="0.59193365685780508"/>
    <n v="0.76363636363636367"/>
    <n v="0.41435355980046362"/>
    <n v="10.4621783"/>
    <n v="78.680941500000003"/>
  </r>
  <r>
    <s v="E0uszhEvnSbx6OhSMH4r"/>
    <s v="2025-07-30 15:02:09.334115"/>
    <x v="0"/>
    <s v="(10.462594, 78.6806822)"/>
    <s v="FM7J+89V,,Madakoil,622103,Tamil Nadu,India."/>
    <s v="https://firebasestorage.googleapis.com/v0/b/mindbrink-survey-production.appspot.com/o/audioFiles%2FAtznECuQc6klLPsRR6u2%2F2ukCmICpvKWhqTT6dgmjG6nFGjc2%2F2025-07-30%2015%3A02%3A02.380467.m4a?alt=media&amp;token=81f317a8-fb8d-43d3-859d-4d0a1d121306"/>
    <n v="187"/>
    <s v="false"/>
    <x v="2"/>
    <s v="+919698565662"/>
    <x v="0"/>
    <s v="ILLUPUR"/>
    <x v="2"/>
    <s v="sivanthai"/>
    <x v="1"/>
    <n v="9715185244"/>
    <x v="2"/>
    <s v="இல்லத்தரசி/ Housewife"/>
    <s v="10,000க்கும் குறைவானது/Less than 10,000"/>
    <x v="2"/>
    <x v="1"/>
    <x v="0"/>
    <x v="3"/>
    <s v="திமுக / DMK"/>
    <x v="0"/>
    <x v="1"/>
    <x v="1"/>
    <x v="1"/>
    <x v="0"/>
    <x v="3"/>
    <x v="0"/>
    <x v="2"/>
    <s v="SC"/>
    <x v="4"/>
    <s v=""/>
    <s v=""/>
    <s v="-"/>
    <s v="-"/>
    <s v="0.1.12 (60)"/>
    <x v="1"/>
    <x v="0"/>
    <x v="0"/>
    <x v="4"/>
    <n v="0.8936170212765957"/>
    <n v="0.84"/>
    <n v="0.875"/>
    <n v="0.59193365685780508"/>
    <n v="0.76363636363636367"/>
    <n v="0.5179419497505795"/>
    <n v="10.462593999999999"/>
    <n v="78.680682200000007"/>
  </r>
  <r>
    <s v="BhxdqOskEmCZ304Pnoub"/>
    <s v="2025-07-30 15:10:51.958258"/>
    <x v="0"/>
    <s v="(10.4629467, 78.6810732)"/>
    <s v="FM7J+89V,,Madakoil,622103,Tamil Nadu,India."/>
    <s v="https://firebasestorage.googleapis.com/v0/b/mindbrink-survey-production.appspot.com/o/audioFiles%2FAtznECuQc6klLPsRR6u2%2F2ukCmICpvKWhqTT6dgmjG6nFGjc2%2F2025-07-30%2015%3A10%3A39.624126.m4a?alt=media&amp;token=d885f812-189d-4fd3-8103-6594736f083c"/>
    <n v="437"/>
    <s v="false"/>
    <x v="2"/>
    <s v="+919698565662"/>
    <x v="0"/>
    <s v="ILLUPUR"/>
    <x v="2"/>
    <s v="jansi rani"/>
    <x v="1"/>
    <n v="8012952924"/>
    <x v="1"/>
    <s v="இல்லத்தரசி/ Housewife"/>
    <s v="10,000க்கும் குறைவானது/Less than 10,000"/>
    <x v="2"/>
    <x v="1"/>
    <x v="2"/>
    <x v="3"/>
    <s v="திமுக / DMK"/>
    <x v="0"/>
    <x v="1"/>
    <x v="1"/>
    <x v="1"/>
    <x v="0"/>
    <x v="3"/>
    <x v="0"/>
    <x v="0"/>
    <s v="SC"/>
    <x v="4"/>
    <n v="0"/>
    <s v="Correctly Done"/>
    <s v="-"/>
    <s v="-"/>
    <s v="0.1.12 (60)"/>
    <x v="1"/>
    <x v="0"/>
    <x v="0"/>
    <x v="4"/>
    <n v="0.8936170212765957"/>
    <n v="0.84848484848484851"/>
    <n v="0.70000000000000007"/>
    <n v="1"/>
    <n v="0.76363636363636367"/>
    <n v="0.70000000000000007"/>
    <n v="10.4629467"/>
    <n v="78.6810732"/>
  </r>
  <r>
    <s v="LtwsC8GYqQizC0FxeuxW"/>
    <s v="2025-07-30 15:14:56.602348"/>
    <x v="0"/>
    <s v="(10.4628599, 78.6808137)"/>
    <s v="FM7J+89V,,Madakoil,622103,Tamil Nadu,India."/>
    <s v="https://firebasestorage.googleapis.com/v0/b/mindbrink-survey-production.appspot.com/o/audioFiles%2FAtznECuQc6klLPsRR6u2%2F2ukCmICpvKWhqTT6dgmjG6nFGjc2%2F2025-07-30%2015%3A14%3A48.563168.m4a?alt=media&amp;token=e6b48caf-67ad-4c1d-aadf-d84204f505a0"/>
    <n v="203"/>
    <s v="false"/>
    <x v="2"/>
    <s v="+919698565662"/>
    <x v="0"/>
    <s v="ILLUPUR"/>
    <x v="2"/>
    <s v="Arulselvi"/>
    <x v="1"/>
    <n v="9843601161"/>
    <x v="1"/>
    <s v="இல்லத்தரசி/ Housewife"/>
    <s v="10,000க்கும் குறைவானது/Less than 10,000"/>
    <x v="0"/>
    <x v="1"/>
    <x v="0"/>
    <x v="0"/>
    <s v="திமுக / DMK"/>
    <x v="0"/>
    <x v="1"/>
    <x v="3"/>
    <x v="0"/>
    <x v="0"/>
    <x v="1"/>
    <x v="0"/>
    <x v="1"/>
    <s v="SC"/>
    <x v="4"/>
    <s v="same voice "/>
    <s v="Taking From Friends And Family"/>
    <s v="-"/>
    <s v="-"/>
    <s v="0.1.12 (60)"/>
    <x v="0"/>
    <x v="0"/>
    <x v="0"/>
    <x v="4"/>
    <n v="0.8936170212765957"/>
    <n v="0.84848484848484851"/>
    <n v="0.70000000000000007"/>
    <n v="0.59193365685780508"/>
    <n v="0.76363636363636367"/>
    <n v="0.41435355980046362"/>
    <n v="10.4628599"/>
    <n v="78.680813700000002"/>
  </r>
  <r>
    <s v="FLsiRm9ghGywSALQLkrG"/>
    <s v="2025-07-30 15:22:50.193952"/>
    <x v="0"/>
    <s v="(10.4623872, 78.6812088)"/>
    <s v="FM6J+JHW,,Pudukkottai,622103,Tamil Nadu,India."/>
    <s v="https://firebasestorage.googleapis.com/v0/b/mindbrink-survey-production.appspot.com/o/audioFiles%2FAtznECuQc6klLPsRR6u2%2F2ukCmICpvKWhqTT6dgmjG6nFGjc2%2F2025-07-30%2015%3A22%3A43.573884.m4a?alt=media&amp;token=4cd0e220-95da-44da-aaa9-c777ef7841dd"/>
    <n v="325"/>
    <s v="false"/>
    <x v="2"/>
    <s v="+919698565662"/>
    <x v="0"/>
    <s v="ILLUPUR"/>
    <x v="2"/>
    <s v="Thangaraj"/>
    <x v="1"/>
    <n v="9894938770"/>
    <x v="0"/>
    <s v="இல்லத்தரசி/ Housewife"/>
    <s v="10,000க்கும் குறைவானது/Less than 10,000"/>
    <x v="2"/>
    <x v="1"/>
    <x v="2"/>
    <x v="4"/>
    <s v="தே.மு.தி.க / DMDK"/>
    <x v="2"/>
    <x v="1"/>
    <x v="3"/>
    <x v="1"/>
    <x v="0"/>
    <x v="1"/>
    <x v="0"/>
    <x v="1"/>
    <s v="SC"/>
    <x v="4"/>
    <n v="0"/>
    <s v="Correctly Done"/>
    <s v="-"/>
    <s v="-"/>
    <s v="0.1.12 (60)"/>
    <x v="1"/>
    <x v="0"/>
    <x v="3"/>
    <x v="4"/>
    <n v="0.8936170212765957"/>
    <n v="1.2824427480916032"/>
    <n v="0.95454545454545459"/>
    <n v="1"/>
    <n v="0.76363636363636367"/>
    <n v="0.95454545454545459"/>
    <n v="10.4623872"/>
    <n v="78.681208799999993"/>
  </r>
  <r>
    <s v="sDDIr8V1yHzoWUgSK00R"/>
    <s v="2025-07-30 15:30:53.448076"/>
    <x v="0"/>
    <s v="(10.4643837, 78.6819469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30%3A45.514206.m4a?alt=media&amp;token=1340b071-b4ac-4d58-b685-73243bf19ea6"/>
    <n v="256"/>
    <s v="false"/>
    <x v="2"/>
    <s v="+919698565662"/>
    <x v="0"/>
    <s v="ILLUPUR"/>
    <x v="2"/>
    <s v="Nanasekaran"/>
    <x v="0"/>
    <n v="8778847664"/>
    <x v="1"/>
    <s v="மாணவர்/ Student"/>
    <s v="10,000க்கும் குறைவானது/Less than 10,000"/>
    <x v="1"/>
    <x v="1"/>
    <x v="3"/>
    <x v="3"/>
    <s v="அதிமுக / AIADMK"/>
    <x v="1"/>
    <x v="1"/>
    <x v="1"/>
    <x v="1"/>
    <x v="2"/>
    <x v="2"/>
    <x v="0"/>
    <x v="1"/>
    <s v="BC"/>
    <x v="1"/>
    <n v="0"/>
    <s v="Correctly Done"/>
    <s v="-"/>
    <s v="-"/>
    <s v="0.1.12 (60)"/>
    <x v="1"/>
    <x v="0"/>
    <x v="1"/>
    <x v="1"/>
    <n v="1.1351351351351351"/>
    <n v="0.84848484848484851"/>
    <n v="1.0769230769230769"/>
    <n v="1"/>
    <n v="1.1057142857142856"/>
    <n v="1.0769230769230769"/>
    <n v="10.464383700000001"/>
    <n v="78.6819469"/>
  </r>
  <r>
    <s v="tI405pi9lJy0LbXX5C4s"/>
    <s v="2025-07-30 15:35:55.650104"/>
    <x v="0"/>
    <s v="(10.455089, 78.6993429)"/>
    <s v="26,,Annavasal,622101,Tamil Nadu,India."/>
    <s v="https://firebasestorage.googleapis.com/v0/b/mindbrink-survey-production.appspot.com/o/audioFiles%2FAtznECuQc6klLPsRR6u2%2Fe5risFoEPidDckOLperfsZqxzae2%2F2025-07-30%2015%3A35%3A50.859266.m4a?alt=media&amp;token=a71b268a-0e42-49f9-b38a-0f72e53777fa"/>
    <n v="287"/>
    <s v="false"/>
    <x v="1"/>
    <s v="+918508766594"/>
    <x v="0"/>
    <s v="ILLUPUR"/>
    <x v="1"/>
    <s v="நிர்மலாதேவி "/>
    <x v="1"/>
    <n v="9865320934"/>
    <x v="1"/>
    <s v="கூலி தொழில்/ Daily Wage"/>
    <s v="10,000 - 25,000"/>
    <x v="1"/>
    <x v="1"/>
    <x v="1"/>
    <x v="3"/>
    <s v="தமிழக வெற்றி கழகம் / TVK"/>
    <x v="0"/>
    <x v="1"/>
    <x v="3"/>
    <x v="1"/>
    <x v="2"/>
    <x v="3"/>
    <x v="0"/>
    <x v="0"/>
    <s v="SC"/>
    <x v="5"/>
    <n v="0"/>
    <s v="Correctly Done"/>
    <s v="-"/>
    <s v="-"/>
    <s v="0.1.12 (60)"/>
    <x v="1"/>
    <x v="0"/>
    <x v="2"/>
    <x v="5"/>
    <n v="0.8936170212765957"/>
    <n v="0.84848484848484851"/>
    <n v="0.70000000000000007"/>
    <n v="2.0011999302960199"/>
    <n v="1.6390243902439026"/>
    <n v="1.4008399512072141"/>
    <n v="10.455088999999999"/>
    <n v="78.699342900000005"/>
  </r>
  <r>
    <s v="89wBhigeRma6tshYGBI8"/>
    <s v="2025-07-30 15:42:18.371496"/>
    <x v="0"/>
    <s v="(10.4642517, 78.6820535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42%3A12.663843.m4a?alt=media&amp;token=fbe1a920-1b84-4ac6-8e80-dce2048b7937"/>
    <n v="135"/>
    <s v="false"/>
    <x v="2"/>
    <s v="+919698565662"/>
    <x v="0"/>
    <s v="ILLUPUR"/>
    <x v="2"/>
    <s v="Bakkiyalakshmi"/>
    <x v="1"/>
    <n v="9361619131"/>
    <x v="1"/>
    <s v="இல்லத்தரசி/ Housewife"/>
    <s v="10,000க்கும் குறைவானது/Less than 10,000"/>
    <x v="2"/>
    <x v="1"/>
    <x v="2"/>
    <x v="5"/>
    <s v="அதிமுக / AIADMK"/>
    <x v="2"/>
    <x v="1"/>
    <x v="3"/>
    <x v="1"/>
    <x v="0"/>
    <x v="3"/>
    <x v="0"/>
    <x v="1"/>
    <s v="BC"/>
    <x v="1"/>
    <s v="same voice "/>
    <s v="Taking From Friends And Family"/>
    <s v="-"/>
    <s v="-"/>
    <s v="0.1.12 (60)"/>
    <x v="0"/>
    <x v="1"/>
    <x v="1"/>
    <x v="1"/>
    <n v="0.8936170212765957"/>
    <n v="0.84848484848484851"/>
    <n v="0.70000000000000007"/>
    <n v="1"/>
    <n v="1.1057142857142856"/>
    <n v="0.70000000000000007"/>
    <n v="10.4642517"/>
    <n v="78.682053499999995"/>
  </r>
  <r>
    <s v="FiF32ZEsHpkN2GQCSHlq"/>
    <s v="2025-07-30 15:48:53.305038"/>
    <x v="0"/>
    <s v="(10.4640632, 78.681902)"/>
    <s v="FM7J+M94,,முக்கண்ணாமலைப்பட்டி,622103,Tamil Nadu,India."/>
    <s v="https://firebasestorage.googleapis.com/v0/b/mindbrink-survey-production.appspot.com/o/audioFiles%2FAtznECuQc6klLPsRR6u2%2F2ukCmICpvKWhqTT6dgmjG6nFGjc2%2F2025-07-30%2015%3A48%3A46.692608.m4a?alt=media&amp;token=be273a24-4ac2-4792-a6cd-a63c7b2cb4f5"/>
    <n v="132"/>
    <s v="false"/>
    <x v="2"/>
    <s v="+919698565662"/>
    <x v="0"/>
    <s v="ILLUPUR"/>
    <x v="2"/>
    <s v="vasantha"/>
    <x v="1"/>
    <n v="6384202418"/>
    <x v="0"/>
    <s v="இல்லத்தரசி/ Housewife"/>
    <s v="10,000க்கும் குறைவானது/Less than 10,000"/>
    <x v="0"/>
    <x v="1"/>
    <x v="0"/>
    <x v="0"/>
    <s v="அதிமுக / AIADMK"/>
    <x v="2"/>
    <x v="1"/>
    <x v="1"/>
    <x v="1"/>
    <x v="2"/>
    <x v="3"/>
    <x v="2"/>
    <x v="1"/>
    <s v="BC"/>
    <x v="1"/>
    <n v="0"/>
    <s v="Correctly Done"/>
    <s v="-"/>
    <s v="-"/>
    <s v="0.1.12 (60)"/>
    <x v="1"/>
    <x v="1"/>
    <x v="1"/>
    <x v="1"/>
    <n v="0.8936170212765957"/>
    <n v="1.2824427480916032"/>
    <n v="0.95454545454545459"/>
    <n v="0.59193365685780508"/>
    <n v="1.1057142857142856"/>
    <n v="0.56502758154608668"/>
    <n v="10.4640632"/>
    <n v="78.681901999999994"/>
  </r>
  <r>
    <s v="uMFvL3F1vzkHs7mDszLK"/>
    <s v="2025-07-30 15:53:41.023690"/>
    <x v="0"/>
    <s v="(10.4635473, 78.6822758)"/>
    <s v="Pudukkottai,,Pudukkottai,622103,Tamil Nadu,India."/>
    <s v="https://firebasestorage.googleapis.com/v0/b/mindbrink-survey-production.appspot.com/o/audioFiles%2FAtznECuQc6klLPsRR6u2%2F2ukCmICpvKWhqTT6dgmjG6nFGjc2%2F2025-07-30%2015%3A53%3A33.562064.m4a?alt=media&amp;token=e7d2fc8e-0380-4f09-a4f3-412dc63eeb6d"/>
    <n v="150"/>
    <s v="false"/>
    <x v="2"/>
    <s v="+919698565662"/>
    <x v="0"/>
    <s v="ILLUPUR"/>
    <x v="2"/>
    <s v="palaniyayi"/>
    <x v="1"/>
    <n v="6282907163"/>
    <x v="0"/>
    <s v="விவசாயி/ Farmer"/>
    <s v="10,000க்கும் குறைவானது/Less than 10,000"/>
    <x v="0"/>
    <x v="0"/>
    <x v="2"/>
    <x v="0"/>
    <s v="திமுக / DMK"/>
    <x v="0"/>
    <x v="1"/>
    <x v="3"/>
    <x v="2"/>
    <x v="0"/>
    <x v="3"/>
    <x v="0"/>
    <x v="1"/>
    <s v="BC"/>
    <x v="1"/>
    <n v="0"/>
    <s v="Correctly Done"/>
    <s v="-"/>
    <s v="-"/>
    <s v="0.1.12 (60)"/>
    <x v="1"/>
    <x v="1"/>
    <x v="0"/>
    <x v="1"/>
    <n v="0.8936170212765957"/>
    <n v="1.2824427480916032"/>
    <n v="0.95454545454545459"/>
    <n v="1"/>
    <n v="1.1057142857142856"/>
    <n v="0.95454545454545459"/>
    <n v="10.4635473"/>
    <n v="78.682275799999999"/>
  </r>
  <r>
    <s v="UlwFEnQZu5J6qofFDWlC"/>
    <s v="2025-07-30 16:00:42.438016"/>
    <x v="0"/>
    <s v="(10.4633553, 78.6822232)"/>
    <s v="FM7J+89V,,Madakoil,622103,Tamil Nadu,India."/>
    <s v="https://firebasestorage.googleapis.com/v0/b/mindbrink-survey-production.appspot.com/o/audioFiles%2FAtznECuQc6klLPsRR6u2%2F2ukCmICpvKWhqTT6dgmjG6nFGjc2%2F2025-07-30%2016%3A00%3A33.724922.m4a?alt=media&amp;token=b7f0dac1-fac1-45f0-bc95-25d9f5b3583d"/>
    <n v="150"/>
    <s v="false"/>
    <x v="2"/>
    <s v="+919698565662"/>
    <x v="0"/>
    <s v="ILLUPUR"/>
    <x v="2"/>
    <s v="Devadharshini"/>
    <x v="1"/>
    <n v="6383637634"/>
    <x v="1"/>
    <s v="இல்லத்தரசி/ Housewife"/>
    <s v="10,000க்கும் குறைவானது/Less than 10,000"/>
    <x v="0"/>
    <x v="1"/>
    <x v="1"/>
    <x v="3"/>
    <s v="தமிழக வெற்றி கழகம் / TVK"/>
    <x v="0"/>
    <x v="1"/>
    <x v="1"/>
    <x v="1"/>
    <x v="2"/>
    <x v="3"/>
    <x v="0"/>
    <x v="1"/>
    <s v="BC"/>
    <x v="1"/>
    <n v="0"/>
    <s v="Correctly Done"/>
    <s v="-"/>
    <s v="-"/>
    <s v="0.1.12 (60)"/>
    <x v="1"/>
    <x v="1"/>
    <x v="2"/>
    <x v="1"/>
    <n v="0.8936170212765957"/>
    <n v="0.84848484848484851"/>
    <n v="0.70000000000000007"/>
    <n v="2.0011999302960199"/>
    <n v="1.1057142857142856"/>
    <n v="1.4008399512072141"/>
    <n v="10.4633553"/>
    <n v="78.682223199999996"/>
  </r>
  <r>
    <s v="ACSZtICbGEURVf2JYmE9"/>
    <s v="2025-07-30 16:03:36.798733"/>
    <x v="0"/>
    <s v="(10.4633047, 78.6823868)"/>
    <s v="Pudukkottai,,Pudukkottai,622103,Tamil Nadu,India."/>
    <s v="https://firebasestorage.googleapis.com/v0/b/mindbrink-survey-production.appspot.com/o/audioFiles%2FAtznECuQc6klLPsRR6u2%2F2ukCmICpvKWhqTT6dgmjG6nFGjc2%2F2025-07-30%2016%3A03%3A32.261214.m4a?alt=media&amp;token=332ddb4d-fbaa-4034-a5ab-c5cad37c8713"/>
    <n v="128"/>
    <s v="false"/>
    <x v="2"/>
    <s v="+919698565662"/>
    <x v="0"/>
    <s v="ILLUPUR"/>
    <x v="2"/>
    <s v="saravanan"/>
    <x v="0"/>
    <n v="9600466103"/>
    <x v="1"/>
    <s v="பணியாளர்/ Employee"/>
    <s v="10,000 - 25,000"/>
    <x v="0"/>
    <x v="1"/>
    <x v="0"/>
    <x v="3"/>
    <s v="தமிழக வெற்றி கழகம் / TVK"/>
    <x v="0"/>
    <x v="1"/>
    <x v="3"/>
    <x v="2"/>
    <x v="2"/>
    <x v="3"/>
    <x v="0"/>
    <x v="1"/>
    <s v="BC"/>
    <x v="1"/>
    <n v="0"/>
    <s v="Correctly Done"/>
    <s v="-"/>
    <s v="-"/>
    <s v="0.1.12 (60)"/>
    <x v="1"/>
    <x v="1"/>
    <x v="2"/>
    <x v="1"/>
    <n v="1.1351351351351351"/>
    <n v="0.84848484848484851"/>
    <n v="1.0769230769230769"/>
    <n v="0.59193365685780508"/>
    <n v="1.1057142857142856"/>
    <n v="0.63746701507763626"/>
    <n v="10.4633047"/>
    <n v="78.682386800000003"/>
  </r>
  <r>
    <s v="ByY9PQhlvxnMPtiaZUc3"/>
    <s v="2025-07-30 16:07:43.206764"/>
    <x v="0"/>
    <s v="(10.4635513, 78.6818782)"/>
    <s v="FM7J+89V,,Madakoil,622103,Tamil Nadu,India."/>
    <s v="https://firebasestorage.googleapis.com/v0/b/mindbrink-survey-production.appspot.com/o/audioFiles%2FAtznECuQc6klLPsRR6u2%2F2ukCmICpvKWhqTT6dgmjG6nFGjc2%2F2025-07-30%2016%3A07%3A34.233967.m4a?alt=media&amp;token=ad66d765-7f8a-44d5-9ed9-38241ec7fc0f"/>
    <n v="206"/>
    <s v="false"/>
    <x v="2"/>
    <s v="+919698565662"/>
    <x v="0"/>
    <s v="ILLUPUR"/>
    <x v="2"/>
    <s v="kanakavalli"/>
    <x v="1"/>
    <n v="9524915129"/>
    <x v="2"/>
    <s v="இல்லத்தரசி/ Housewife"/>
    <s v="10,000க்கும் குறைவானது/Less than 10,000"/>
    <x v="0"/>
    <x v="0"/>
    <x v="2"/>
    <x v="0"/>
    <s v="திமுக / DMK"/>
    <x v="0"/>
    <x v="1"/>
    <x v="1"/>
    <x v="2"/>
    <x v="2"/>
    <x v="2"/>
    <x v="0"/>
    <x v="1"/>
    <s v="BC"/>
    <x v="1"/>
    <n v="0"/>
    <s v="Correctly Done"/>
    <s v="-"/>
    <s v="-"/>
    <s v="0.1.12 (60)"/>
    <x v="1"/>
    <x v="0"/>
    <x v="0"/>
    <x v="1"/>
    <n v="0.8936170212765957"/>
    <n v="0.84"/>
    <n v="0.875"/>
    <n v="1"/>
    <n v="1.1057142857142856"/>
    <n v="0.875"/>
    <n v="10.463551300000001"/>
    <n v="78.6818782"/>
  </r>
  <r>
    <s v="RWfOXoqqJc735TsyBpQJ"/>
    <s v="2025-07-30 16:10:10.523756"/>
    <x v="0"/>
    <s v="(10.463292, 78.6818869)"/>
    <s v="FM7J+89V,,Madakoil,622103,Tamil Nadu,India."/>
    <s v="https://firebasestorage.googleapis.com/v0/b/mindbrink-survey-production.appspot.com/o/audioFiles%2FAtznECuQc6klLPsRR6u2%2F2ukCmICpvKWhqTT6dgmjG6nFGjc2%2F2025-07-30%2016%3A10%3A07.338035.m4a?alt=media&amp;token=85b56614-4f8a-4049-8298-c601091ae7df"/>
    <n v="95"/>
    <s v="false"/>
    <x v="2"/>
    <s v="+919698565662"/>
    <x v="0"/>
    <s v="ILLUPUR"/>
    <x v="2"/>
    <s v="mohanraj"/>
    <x v="0"/>
    <n v="9655161276"/>
    <x v="0"/>
    <s v="பணியாளர்/ Employee"/>
    <s v="10,000 - 25,000"/>
    <x v="0"/>
    <x v="1"/>
    <x v="0"/>
    <x v="4"/>
    <s v="திமுக / DMK"/>
    <x v="0"/>
    <x v="1"/>
    <x v="1"/>
    <x v="2"/>
    <x v="2"/>
    <x v="0"/>
    <x v="0"/>
    <x v="2"/>
    <s v="BC"/>
    <x v="1"/>
    <n v="0"/>
    <s v="Correctly Done"/>
    <s v="-"/>
    <s v="-"/>
    <s v="0.1.12 (60)"/>
    <x v="1"/>
    <x v="1"/>
    <x v="0"/>
    <x v="1"/>
    <n v="1.1351351351351351"/>
    <n v="1.2824427480916032"/>
    <n v="1.9534883720930234"/>
    <n v="0.59193365685780508"/>
    <n v="1.1057142857142856"/>
    <n v="1.1563355157222239"/>
    <n v="10.463291999999999"/>
    <n v="78.681886899999995"/>
  </r>
  <r>
    <s v="gAMy9Ua0S6TtiWgyxkLp"/>
    <s v="2025-07-30 16:13:57.322973"/>
    <x v="0"/>
    <s v="(10.4631425, 78.6820704)"/>
    <s v="FM7J+89V,,Madakoil,622103,Tamil Nadu,India."/>
    <s v="https://firebasestorage.googleapis.com/v0/b/mindbrink-survey-production.appspot.com/o/audioFiles%2FAtznECuQc6klLPsRR6u2%2F2ukCmICpvKWhqTT6dgmjG6nFGjc2%2F2025-07-30%2016%3A13%3A53.390893.m4a?alt=media&amp;token=9d693a8c-7157-4c2b-8190-a784d4983c8a"/>
    <n v="96"/>
    <s v="false"/>
    <x v="2"/>
    <s v="+919698565662"/>
    <x v="0"/>
    <s v="ILLUPUR"/>
    <x v="2"/>
    <s v="sinnathambi"/>
    <x v="0"/>
    <n v="9047168533"/>
    <x v="2"/>
    <s v="விவசாயி/ Farmer"/>
    <s v="10,000க்கும் குறைவானது/Less than 10,000"/>
    <x v="0"/>
    <x v="1"/>
    <x v="1"/>
    <x v="1"/>
    <s v="அதிமுக / AIADMK"/>
    <x v="2"/>
    <x v="1"/>
    <x v="1"/>
    <x v="1"/>
    <x v="0"/>
    <x v="1"/>
    <x v="0"/>
    <x v="1"/>
    <s v="BC"/>
    <x v="1"/>
    <s v=""/>
    <s v=""/>
    <s v="-"/>
    <s v="-"/>
    <s v="0.1.12 (60)"/>
    <x v="1"/>
    <x v="1"/>
    <x v="1"/>
    <x v="1"/>
    <n v="1.1351351351351351"/>
    <n v="0.84"/>
    <n v="0.80769230769230771"/>
    <n v="2.0011999302960199"/>
    <n v="1.1057142857142856"/>
    <n v="1.6163537898544778"/>
    <n v="10.4631425"/>
    <n v="78.682070400000001"/>
  </r>
  <r>
    <s v="RXTBQmHWU1J0KjGnRfI3"/>
    <s v="2025-07-30 16:17:38.864194"/>
    <x v="0"/>
    <s v="(10.463055, 78.68222)"/>
    <s v="FM7J+89V,,Madakoil,622103,Tamil Nadu,India."/>
    <s v="https://firebasestorage.googleapis.com/v0/b/mindbrink-survey-production.appspot.com/o/audioFiles%2FAtznECuQc6klLPsRR6u2%2F2ukCmICpvKWhqTT6dgmjG6nFGjc2%2F2025-07-30%2016%3A17%3A33.611802.m4a?alt=media&amp;token=f23180f2-f009-4666-8167-23490ca4e8fd"/>
    <n v="122"/>
    <s v="false"/>
    <x v="2"/>
    <s v="+919698565662"/>
    <x v="0"/>
    <s v="ILLUPUR"/>
    <x v="2"/>
    <s v="sasikala"/>
    <x v="1"/>
    <n v="9342589213"/>
    <x v="2"/>
    <s v="இல்லத்தரசி/ Housewife"/>
    <s v="10,000க்கும் குறைவானது/Less than 10,000"/>
    <x v="0"/>
    <x v="1"/>
    <x v="0"/>
    <x v="0"/>
    <s v="திமுக / DMK"/>
    <x v="0"/>
    <x v="1"/>
    <x v="1"/>
    <x v="1"/>
    <x v="2"/>
    <x v="1"/>
    <x v="0"/>
    <x v="2"/>
    <s v="BC"/>
    <x v="1"/>
    <s v=""/>
    <s v=""/>
    <s v="-"/>
    <s v="-"/>
    <s v="0.1.12 (60)"/>
    <x v="1"/>
    <x v="1"/>
    <x v="0"/>
    <x v="1"/>
    <n v="0.8936170212765957"/>
    <n v="0.84"/>
    <n v="0.875"/>
    <n v="0.59193365685780508"/>
    <n v="1.1057142857142856"/>
    <n v="0.5179419497505795"/>
    <n v="10.463055000000001"/>
    <n v="78.682220000000001"/>
  </r>
  <r>
    <s v="1JYJFFvosOIXkJwYBrmF"/>
    <s v="2025-07-30 16:35:43.631833"/>
    <x v="0"/>
    <s v="(10.4638752, 78.6818717)"/>
    <s v="FM7J+M94,,முக்கண்ணாமலைப்பட்டி,622103,Tamil Nadu,India."/>
    <s v="https://firebasestorage.googleapis.com/v0/b/mindbrink-survey-production.appspot.com/o/audioFiles%2FAtznECuQc6klLPsRR6u2%2FfYiv0HvGk4VbFlXYwsKbSZ6fwXI2%2F2025-07-30%2016%3A35%3A37.602188.m4a?alt=media&amp;token=3d6f8fc9-ac03-4680-a82e-e4283c836425"/>
    <n v="104"/>
    <s v="false"/>
    <x v="3"/>
    <s v="+919443892814"/>
    <x v="0"/>
    <s v="ILLUPUR"/>
    <x v="2"/>
    <s v="lakshmi"/>
    <x v="1"/>
    <n v="7826904243"/>
    <x v="0"/>
    <s v="இல்லத்தரசி/ Housewife"/>
    <s v="10,000க்கும் குறைவானது/Less than 10,000"/>
    <x v="0"/>
    <x v="1"/>
    <x v="0"/>
    <x v="0"/>
    <s v="திமுக / DMK"/>
    <x v="0"/>
    <x v="1"/>
    <x v="1"/>
    <x v="1"/>
    <x v="2"/>
    <x v="1"/>
    <x v="0"/>
    <x v="1"/>
    <s v="BC"/>
    <x v="1"/>
    <s v="they are speaking among themselves "/>
    <s v="Fake Audio/Empty Audio"/>
    <s v="-"/>
    <s v="-"/>
    <s v="0.1.12 (60)"/>
    <x v="0"/>
    <x v="1"/>
    <x v="0"/>
    <x v="1"/>
    <n v="0.8936170212765957"/>
    <n v="1.2824427480916032"/>
    <n v="0.95454545454545459"/>
    <n v="0.59193365685780508"/>
    <n v="1.1057142857142856"/>
    <n v="0.56502758154608668"/>
    <n v="10.4638752"/>
    <n v="78.681871700000002"/>
  </r>
  <r>
    <s v="JWoCTT5VAIyrDLjwlJrc"/>
    <s v="2025-07-30 16:39:47.639907"/>
    <x v="0"/>
    <s v="(10.4645783, 78.6818767)"/>
    <s v="FM7J+M94,,முக்கண்ணாமலைப்பட்டி,622103,Tamil Nadu,India."/>
    <s v="https://firebasestorage.googleapis.com/v0/b/mindbrink-survey-production.appspot.com/o/audioFiles%2FAtznECuQc6klLPsRR6u2%2FfYiv0HvGk4VbFlXYwsKbSZ6fwXI2%2F2025-07-30%2016%3A39%3A37.194104.m4a?alt=media&amp;token=ca5d1b95-cb02-486f-9662-6bf23c8cb372"/>
    <n v="198"/>
    <s v="false"/>
    <x v="3"/>
    <s v="+919443892814"/>
    <x v="0"/>
    <s v="ILLUPUR"/>
    <x v="2"/>
    <s v="pothumponnu"/>
    <x v="1"/>
    <n v="9003423273"/>
    <x v="2"/>
    <s v="இல்லத்தரசி/ Housewife"/>
    <s v="10,000க்கும் குறைவானது/Less than 10,000"/>
    <x v="0"/>
    <x v="1"/>
    <x v="0"/>
    <x v="5"/>
    <s v="திமுக / DMK"/>
    <x v="0"/>
    <x v="1"/>
    <x v="1"/>
    <x v="0"/>
    <x v="1"/>
    <x v="1"/>
    <x v="1"/>
    <x v="1"/>
    <s v="BC"/>
    <x v="1"/>
    <s v="they are speaking among themselves "/>
    <s v="Fake Audio/Empty Audio"/>
    <s v="-"/>
    <s v="-"/>
    <s v="0.1.12 (60)"/>
    <x v="0"/>
    <x v="0"/>
    <x v="0"/>
    <x v="1"/>
    <n v="0.8936170212765957"/>
    <n v="0.84"/>
    <n v="0.875"/>
    <n v="0.59193365685780508"/>
    <n v="1.1057142857142856"/>
    <n v="0.5179419497505795"/>
    <n v="10.464578299999999"/>
    <n v="78.681876700000004"/>
  </r>
  <r>
    <s v="wwRfA4GlJy6fZ2ZbKuak"/>
    <s v="2025-07-30 16:51:07.475808"/>
    <x v="0"/>
    <s v="(10.46107, 78.68201)"/>
    <s v="1/38a,,Vilampatti,622103,Tamil Nadu,India."/>
    <s v="https://firebasestorage.googleapis.com/v0/b/mindbrink-survey-production.appspot.com/o/audioFiles%2FAtznECuQc6klLPsRR6u2%2FfYiv0HvGk4VbFlXYwsKbSZ6fwXI2%2F2025-07-30%2016%3A50%3A58.899548.m4a?alt=media&amp;token=42809576-aa51-468e-ab03-13a46c6f90d1"/>
    <n v="296"/>
    <s v="false"/>
    <x v="3"/>
    <s v="+919443892814"/>
    <x v="0"/>
    <s v="ILLUPUR"/>
    <x v="2"/>
    <s v="vignesh"/>
    <x v="0"/>
    <n v="7604935604"/>
    <x v="1"/>
    <s v="சொந்த தொழில் / சுயதொழில் செய்பவர்/ Self Employed/Business"/>
    <s v="10,000க்கும் குறைவானது/Less than 10,000"/>
    <x v="0"/>
    <x v="0"/>
    <x v="0"/>
    <x v="3"/>
    <s v="தமிழக வெற்றி கழகம் / TVK"/>
    <x v="0"/>
    <x v="1"/>
    <x v="1"/>
    <x v="2"/>
    <x v="2"/>
    <x v="2"/>
    <x v="0"/>
    <x v="2"/>
    <s v="BC"/>
    <x v="2"/>
    <s v="they are speaking among themselves "/>
    <s v="Fake Audio/Empty Audio"/>
    <s v="-"/>
    <s v="-"/>
    <s v="0.1.12 (60)"/>
    <x v="0"/>
    <x v="0"/>
    <x v="2"/>
    <x v="2"/>
    <n v="1.1351351351351351"/>
    <n v="0.84848484848484851"/>
    <n v="1.0769230769230769"/>
    <n v="0.59193365685780508"/>
    <n v="5.9154929577464786E-2"/>
    <n v="0.63746701507763626"/>
    <n v="10.461069999999999"/>
    <n v="78.682010000000005"/>
  </r>
  <r>
    <s v="riajf0AIeAVTomWMcgRN"/>
    <s v="2025-07-30 16:54:23.510881"/>
    <x v="0"/>
    <s v="(10.4608433, 78.6818367)"/>
    <s v="1/38a,,Vilampatti,622103,Tamil Nadu,India."/>
    <s v="https://firebasestorage.googleapis.com/v0/b/mindbrink-survey-production.appspot.com/o/audioFiles%2FAtznECuQc6klLPsRR6u2%2FfYiv0HvGk4VbFlXYwsKbSZ6fwXI2%2F2025-07-30%2016%3A54%3A19.203754.m4a?alt=media&amp;token=77615caa-ee75-4d57-a6aa-9bdbe39ee754"/>
    <n v="136"/>
    <s v="false"/>
    <x v="3"/>
    <s v="+919443892814"/>
    <x v="0"/>
    <s v="ILLUPUR"/>
    <x v="2"/>
    <s v="Hari"/>
    <x v="0"/>
    <n v="9092781372"/>
    <x v="1"/>
    <s v="சொந்த தொழில் / சுயதொழில் செய்பவர்/ Self Employed/Business"/>
    <s v="10,000க்கும் குறைவானது/Less than 10,000"/>
    <x v="2"/>
    <x v="1"/>
    <x v="0"/>
    <x v="3"/>
    <s v="தமிழக வெற்றி கழகம் / TVK"/>
    <x v="0"/>
    <x v="1"/>
    <x v="1"/>
    <x v="2"/>
    <x v="2"/>
    <x v="0"/>
    <x v="0"/>
    <x v="2"/>
    <s v="BC"/>
    <x v="6"/>
    <s v="they are speaking among themselves "/>
    <s v="Fake Audio/Empty Audio"/>
    <s v="-"/>
    <s v="-"/>
    <s v="0.1.12 (60)"/>
    <x v="0"/>
    <x v="1"/>
    <x v="2"/>
    <x v="2"/>
    <n v="1.1351351351351351"/>
    <n v="0.84848484848484851"/>
    <n v="1.0769230769230769"/>
    <n v="0.59193365685780508"/>
    <n v="5.9154929577464786E-2"/>
    <n v="0.63746701507763626"/>
    <n v="10.460843300000001"/>
    <n v="78.681836700000005"/>
  </r>
  <r>
    <s v="GTH1oiCeaKMcyJ24Fiel"/>
    <s v="2025-07-30 16:59:33.384449"/>
    <x v="0"/>
    <s v="(10.4606668, 78.6825397)"/>
    <s v="1/38a,,Vilampatti,622103,Tamil Nadu,India."/>
    <s v="https://firebasestorage.googleapis.com/v0/b/mindbrink-survey-production.appspot.com/o/audioFiles%2FAtznECuQc6klLPsRR6u2%2FfYiv0HvGk4VbFlXYwsKbSZ6fwXI2%2F2025-07-30%2016%3A59%3A27.503120.m4a?alt=media&amp;token=d72a1ab4-be3f-4d48-88b5-39d0044410ac"/>
    <n v="191"/>
    <s v="false"/>
    <x v="3"/>
    <s v="+919443892814"/>
    <x v="0"/>
    <s v="ILLUPUR"/>
    <x v="2"/>
    <s v="Selvaraj"/>
    <x v="0"/>
    <n v="8531952279"/>
    <x v="2"/>
    <s v="விவசாயி/ Farmer"/>
    <s v="10,000க்கும் குறைவானது/Less than 10,000"/>
    <x v="2"/>
    <x v="1"/>
    <x v="2"/>
    <x v="1"/>
    <s v="அதிமுக / AIADMK"/>
    <x v="2"/>
    <x v="1"/>
    <x v="1"/>
    <x v="0"/>
    <x v="0"/>
    <x v="3"/>
    <x v="0"/>
    <x v="1"/>
    <s v="BC"/>
    <x v="7"/>
    <s v="except 2 questions ntg asked "/>
    <s v="Not Asking All The Questions"/>
    <s v="-"/>
    <s v="-"/>
    <s v="0.1.12 (60)"/>
    <x v="1"/>
    <x v="0"/>
    <x v="1"/>
    <x v="6"/>
    <n v="1.1351351351351351"/>
    <n v="0.84"/>
    <n v="0.80769230769230771"/>
    <n v="1"/>
    <n v="2.0275862068965518"/>
    <n v="0.80769230769230771"/>
    <n v="10.4606668"/>
    <n v="78.682539700000007"/>
  </r>
  <r>
    <s v="bwDpgEMJhfbXTaxIlBU9"/>
    <s v="2025-07-30 17:02:17.738151"/>
    <x v="0"/>
    <s v="(10.4557827, 78.7050715)"/>
    <s v="FP44+82G,,Annavasal,622101,Tamil Nadu,India."/>
    <s v="https://firebasestorage.googleapis.com/v0/b/mindbrink-survey-production.appspot.com/o/audioFiles%2FAtznECuQc6klLPsRR6u2%2Fe5risFoEPidDckOLperfsZqxzae2%2F2025-07-30%2017%3A02%3A04.621290.m4a?alt=media&amp;token=02a86073-4ea1-48d0-bd37-cb23f7041635"/>
    <n v="402"/>
    <s v="false"/>
    <x v="1"/>
    <s v="+918508766594"/>
    <x v="0"/>
    <s v="ILLUPUR"/>
    <x v="1"/>
    <s v="பரக்கத்துல்லா"/>
    <x v="0"/>
    <n v="6384537092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1"/>
    <x v="0"/>
    <x v="0"/>
    <x v="0"/>
    <x v="1"/>
    <x v="3"/>
    <x v="4"/>
    <x v="0"/>
    <s v="Muslim"/>
    <x v="8"/>
    <n v="0"/>
    <s v="Correctly Done"/>
    <s v="-"/>
    <s v="-"/>
    <s v="0.1.12 (60)"/>
    <x v="1"/>
    <x v="0"/>
    <x v="1"/>
    <x v="7"/>
    <n v="1.1351351351351351"/>
    <n v="0.84"/>
    <n v="0.80769230769230771"/>
    <n v="0.59193365685780508"/>
    <n v="1.2600000000000002"/>
    <n v="0.47810026130822719"/>
    <n v="10.4557827"/>
    <n v="78.705071500000003"/>
  </r>
  <r>
    <s v="sj17UxqqR4TtjjrHnjXm"/>
    <s v="2025-07-30 17:03:59.213672"/>
    <x v="0"/>
    <s v="(10.4606733, 78.6824318)"/>
    <s v="1/38a,,Vilampatti,622103,Tamil Nadu,India."/>
    <s v="https://firebasestorage.googleapis.com/v0/b/mindbrink-survey-production.appspot.com/o/audioFiles%2FAtznECuQc6klLPsRR6u2%2FfYiv0HvGk4VbFlXYwsKbSZ6fwXI2%2F2025-07-30%2017%3A03%3A55.136747.m4a?alt=media&amp;token=56dfe266-2871-4e7a-a766-6b028a4f37db"/>
    <n v="96"/>
    <s v="false"/>
    <x v="3"/>
    <s v="+919443892814"/>
    <x v="0"/>
    <s v="ILLUPUR"/>
    <x v="2"/>
    <s v="Rajammal "/>
    <x v="1"/>
    <n v="9688656449"/>
    <x v="2"/>
    <s v="இல்லத்தரசி/ Housewife"/>
    <s v="10,000க்கும் குறைவானது/Less than 10,000"/>
    <x v="0"/>
    <x v="1"/>
    <x v="2"/>
    <x v="0"/>
    <s v="திமுக / DMK"/>
    <x v="0"/>
    <x v="1"/>
    <x v="1"/>
    <x v="1"/>
    <x v="2"/>
    <x v="1"/>
    <x v="0"/>
    <x v="1"/>
    <s v="BC"/>
    <x v="7"/>
    <s v="except 2 questions ntg asked "/>
    <s v="Not Asking All The Questions"/>
    <s v="-"/>
    <s v="-"/>
    <s v="0.1.12 (60)"/>
    <x v="1"/>
    <x v="1"/>
    <x v="0"/>
    <x v="6"/>
    <n v="0.8936170212765957"/>
    <n v="0.84"/>
    <n v="0.875"/>
    <n v="1"/>
    <n v="2.0275862068965518"/>
    <n v="0.875"/>
    <n v="10.4606733"/>
    <n v="78.682431800000003"/>
  </r>
  <r>
    <s v="YmSLvabtnvkn80ChOqhv"/>
    <s v="2025-07-30 17:06:29.729722"/>
    <x v="0"/>
    <s v="(10.4607683, 78.682838)"/>
    <s v="1/38a,,Vilampatti,622103,Tamil Nadu,India."/>
    <s v="https://firebasestorage.googleapis.com/v0/b/mindbrink-survey-production.appspot.com/o/audioFiles%2FAtznECuQc6klLPsRR6u2%2FfYiv0HvGk4VbFlXYwsKbSZ6fwXI2%2F2025-07-30%2017%3A06%3A25.213194.m4a?alt=media&amp;token=6c08397a-23e0-4f3e-b43a-68054910a6da"/>
    <n v="123"/>
    <s v="false"/>
    <x v="3"/>
    <s v="+919443892814"/>
    <x v="0"/>
    <s v="ILLUPUR"/>
    <x v="2"/>
    <s v="Ranjitham"/>
    <x v="1"/>
    <n v="8531952279"/>
    <x v="2"/>
    <s v="இல்லத்தரசி/ Housewife"/>
    <s v="10,000க்கும் குறைவானது/Less than 10,000"/>
    <x v="2"/>
    <x v="1"/>
    <x v="0"/>
    <x v="4"/>
    <s v="தே.மு.தி.க / DMDK"/>
    <x v="3"/>
    <x v="1"/>
    <x v="1"/>
    <x v="2"/>
    <x v="0"/>
    <x v="3"/>
    <x v="0"/>
    <x v="1"/>
    <s v="BC"/>
    <x v="7"/>
    <s v="they are not asking anything "/>
    <s v="Fake Audio/Empty Audio"/>
    <s v="-"/>
    <s v="-"/>
    <s v="0.1.12 (60)"/>
    <x v="0"/>
    <x v="1"/>
    <x v="3"/>
    <x v="6"/>
    <n v="0.8936170212765957"/>
    <n v="0.84"/>
    <n v="0.875"/>
    <n v="0.59193365685780508"/>
    <n v="2.0275862068965518"/>
    <n v="0.5179419497505795"/>
    <n v="10.4607683"/>
    <n v="78.682838000000004"/>
  </r>
  <r>
    <s v="625uvQ5YrPEXFtdObpiG"/>
    <s v="2025-07-30 17:12:17.060594"/>
    <x v="0"/>
    <s v="(10.460765, 78.6825617)"/>
    <s v="1/38a,,Vilampatti,622103,Tamil Nadu,India."/>
    <s v="https://firebasestorage.googleapis.com/v0/b/mindbrink-survey-production.appspot.com/o/audioFiles%2FAtznECuQc6klLPsRR6u2%2FfYiv0HvGk4VbFlXYwsKbSZ6fwXI2%2F2025-07-30%2017%3A12%3A12.709054.m4a?alt=media&amp;token=3e45a9ac-0c51-4d21-aa47-470041b765c8"/>
    <n v="150"/>
    <s v="false"/>
    <x v="3"/>
    <s v="+919443892814"/>
    <x v="0"/>
    <s v="ILLUPUR"/>
    <x v="2"/>
    <s v="Dhanalakshmi"/>
    <x v="1"/>
    <n v="9524909610"/>
    <x v="2"/>
    <s v="இல்லத்தரசி/ Housewife"/>
    <s v="10,000க்கும் குறைவானது/Less than 10,000"/>
    <x v="2"/>
    <x v="1"/>
    <x v="4"/>
    <x v="4"/>
    <s v="தே.மு.தி.க / DMDK"/>
    <x v="3"/>
    <x v="1"/>
    <x v="1"/>
    <x v="1"/>
    <x v="0"/>
    <x v="3"/>
    <x v="0"/>
    <x v="1"/>
    <s v="BC"/>
    <x v="7"/>
    <s v="only starting few questions asked "/>
    <s v="Not Asking All The Questions"/>
    <s v="-"/>
    <s v="-"/>
    <s v="0.1.12 (60)"/>
    <x v="1"/>
    <x v="1"/>
    <x v="3"/>
    <x v="6"/>
    <n v="0.8936170212765957"/>
    <n v="0.84"/>
    <n v="0.875"/>
    <n v="1.3175417349539618"/>
    <n v="2.0275862068965518"/>
    <n v="1.1528490180847166"/>
    <n v="10.460765"/>
    <n v="78.682561699999994"/>
  </r>
  <r>
    <s v="C8Dsl3RrwQroONYVXlcO"/>
    <s v="2025-07-30 17:12:32.644866"/>
    <x v="0"/>
    <s v="(10.4557629, 78.7050725)"/>
    <s v="FP44+82G,,Annavasal,622101,Tamil Nadu,India."/>
    <s v="https://firebasestorage.googleapis.com/v0/b/mindbrink-survey-production.appspot.com/o/audioFiles%2FAtznECuQc6klLPsRR6u2%2Fe5risFoEPidDckOLperfsZqxzae2%2F2025-07-30%2017%3A12%3A25.676265.m4a?alt=media&amp;token=89623527-62b0-4dcc-a31b-acd847b47c66"/>
    <n v="456"/>
    <s v="false"/>
    <x v="1"/>
    <s v="+918508766594"/>
    <x v="0"/>
    <s v="ILLUPUR"/>
    <x v="1"/>
    <s v="மல்லிகா "/>
    <x v="1"/>
    <n v="8523929572"/>
    <x v="0"/>
    <s v="சொந்த தொழில் / சுயதொழில் செய்பவர்/ Self Employed/Business"/>
    <s v="10,000 - 25,000"/>
    <x v="1"/>
    <x v="2"/>
    <x v="2"/>
    <x v="2"/>
    <s v="அதிமுக / AIADMK"/>
    <x v="1"/>
    <x v="1"/>
    <x v="1"/>
    <x v="2"/>
    <x v="2"/>
    <x v="2"/>
    <x v="2"/>
    <x v="0"/>
    <s v="BC"/>
    <x v="9"/>
    <n v="0"/>
    <s v="Correctly Done"/>
    <s v="-"/>
    <s v="-"/>
    <s v="0.1.12 (60)"/>
    <x v="1"/>
    <x v="0"/>
    <x v="1"/>
    <x v="2"/>
    <n v="0.8936170212765957"/>
    <n v="1.2824427480916032"/>
    <n v="0.95454545454545459"/>
    <n v="1"/>
    <n v="5.9154929577464786E-2"/>
    <n v="0.95454545454545459"/>
    <n v="10.4557629"/>
    <n v="78.7050725"/>
  </r>
  <r>
    <s v="i0JVuR5EldWs89UpOc1C"/>
    <s v="2025-07-30 17:16:06.610471"/>
    <x v="0"/>
    <s v="(10.4607367, 78.6824984)"/>
    <s v="1/38a,,Vilampatti,622103,Tamil Nadu,India."/>
    <s v="https://firebasestorage.googleapis.com/v0/b/mindbrink-survey-production.appspot.com/o/audioFiles%2FAtznECuQc6klLPsRR6u2%2FfYiv0HvGk4VbFlXYwsKbSZ6fwXI2%2F2025-07-30%2017%3A16%3A02.409887.m4a?alt=media&amp;token=90d157b8-417d-4ffc-be8b-1e2d62948016"/>
    <n v="112"/>
    <s v="false"/>
    <x v="3"/>
    <s v="+919443892814"/>
    <x v="0"/>
    <s v="ILLUPUR"/>
    <x v="2"/>
    <s v="Rajendran"/>
    <x v="0"/>
    <n v="9788841838"/>
    <x v="2"/>
    <s v="கூலி தொழில்/ Daily Wage"/>
    <s v="10,000க்கும் குறைவானது/Less than 10,000"/>
    <x v="2"/>
    <x v="2"/>
    <x v="2"/>
    <x v="1"/>
    <s v="அதிமுக / AIADMK"/>
    <x v="3"/>
    <x v="1"/>
    <x v="3"/>
    <x v="1"/>
    <x v="2"/>
    <x v="3"/>
    <x v="0"/>
    <x v="1"/>
    <s v="BC"/>
    <x v="7"/>
    <s v="they are speaking among themselves "/>
    <s v="Fake Audio/Empty Audio"/>
    <s v="-"/>
    <s v="-"/>
    <s v="0.1.12 (60)"/>
    <x v="0"/>
    <x v="1"/>
    <x v="1"/>
    <x v="6"/>
    <n v="1.1351351351351351"/>
    <n v="0.84"/>
    <n v="0.80769230769230771"/>
    <n v="1"/>
    <n v="2.0275862068965518"/>
    <n v="0.80769230769230771"/>
    <n v="10.4607367"/>
    <n v="78.6824984"/>
  </r>
  <r>
    <s v="KtEhx3V2oBCvljCFjMi1"/>
    <s v="2025-07-30 17:22:05.879534"/>
    <x v="0"/>
    <s v="(10.46023, 78.6827133)"/>
    <s v="1/38a,,Vilampatti,622103,Tamil Nadu,India."/>
    <s v="https://firebasestorage.googleapis.com/v0/b/mindbrink-survey-production.appspot.com/o/audioFiles%2FAtznECuQc6klLPsRR6u2%2FfYiv0HvGk4VbFlXYwsKbSZ6fwXI2%2F2025-07-30%2017%3A21%3A42.845498.m4a?alt=media&amp;token=b67b2d09-4590-4ffc-b359-5f47d889ed7f"/>
    <n v="116"/>
    <s v="false"/>
    <x v="3"/>
    <s v="+919443892814"/>
    <x v="0"/>
    <s v="ILLUPUR"/>
    <x v="2"/>
    <s v="Samikannu"/>
    <x v="0"/>
    <n v="9655350702"/>
    <x v="2"/>
    <s v="விவசாயி/ Farmer"/>
    <s v="10,000 - 25,000"/>
    <x v="2"/>
    <x v="2"/>
    <x v="2"/>
    <x v="5"/>
    <s v="திமுக / DMK"/>
    <x v="0"/>
    <x v="1"/>
    <x v="1"/>
    <x v="1"/>
    <x v="2"/>
    <x v="3"/>
    <x v="0"/>
    <x v="1"/>
    <s v="BC"/>
    <x v="7"/>
    <s v="starting first 3 questions asked only "/>
    <s v="Not Asking All The Questions"/>
    <s v="-"/>
    <s v="-"/>
    <s v="0.1.12 (60)"/>
    <x v="1"/>
    <x v="1"/>
    <x v="0"/>
    <x v="6"/>
    <n v="1.1351351351351351"/>
    <n v="0.84"/>
    <n v="0.80769230769230771"/>
    <n v="1"/>
    <n v="2.0275862068965518"/>
    <n v="0.80769230769230771"/>
    <n v="10.460229999999999"/>
    <n v="78.682713300000003"/>
  </r>
  <r>
    <s v="vh99WpdxXo0MEbZgPea6"/>
    <s v="2025-07-30 17:22:34.279718"/>
    <x v="0"/>
    <s v="(10.4597091, 78.7022323)"/>
    <s v="FP52+XV3,,Annavasal,622101,Tamil Nadu,India."/>
    <s v="https://firebasestorage.googleapis.com/v0/b/mindbrink-survey-production.appspot.com/o/audioFiles%2FAtznECuQc6klLPsRR6u2%2Fe5risFoEPidDckOLperfsZqxzae2%2F2025-07-30%2017%3A22%3A29.611106.m4a?alt=media&amp;token=9f9ad2f6-ed79-4fee-bb62-2577a089bf8f"/>
    <n v="304"/>
    <s v="false"/>
    <x v="1"/>
    <s v="+918508766594"/>
    <x v="0"/>
    <s v="ILLUPUR"/>
    <x v="1"/>
    <s v="மோகன்குமார் "/>
    <x v="0"/>
    <n v="9655444905"/>
    <x v="2"/>
    <s v="சொந்த தொழில் / சுயதொழில் செய்பவர்/ Self Employed/Business"/>
    <s v="10,000 - 25,000"/>
    <x v="1"/>
    <x v="1"/>
    <x v="1"/>
    <x v="1"/>
    <s v="அதிமுக / AIADMK"/>
    <x v="1"/>
    <x v="1"/>
    <x v="1"/>
    <x v="1"/>
    <x v="0"/>
    <x v="2"/>
    <x v="2"/>
    <x v="1"/>
    <s v="General"/>
    <x v="10"/>
    <n v="0"/>
    <s v="Correctly Done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4597091"/>
    <n v="78.702232300000006"/>
  </r>
  <r>
    <s v="PcNcoeTGxeyBK3kpHNj3"/>
    <s v="2025-07-30 17:27:19.309317"/>
    <x v="0"/>
    <s v="(10.460075, 78.68262)"/>
    <s v="1/38a,,Vilampatti,622103,Tamil Nadu,India."/>
    <s v="https://firebasestorage.googleapis.com/v0/b/mindbrink-survey-production.appspot.com/o/audioFiles%2FAtznECuQc6klLPsRR6u2%2FfYiv0HvGk4VbFlXYwsKbSZ6fwXI2%2F2025-07-30%2017%3A27%3A14.468311.m4a?alt=media&amp;token=8a62abbd-8d55-4b2b-bec3-e97ea1e09822"/>
    <n v="110"/>
    <s v="false"/>
    <x v="3"/>
    <s v="+919443892814"/>
    <x v="0"/>
    <s v="ILLUPUR"/>
    <x v="3"/>
    <s v="krishnakumar"/>
    <x v="0"/>
    <n v="6381206940"/>
    <x v="0"/>
    <s v="பணியாளர்/ Employee"/>
    <s v="10,000 - 25,000"/>
    <x v="2"/>
    <x v="2"/>
    <x v="0"/>
    <x v="3"/>
    <s v="தமிழக வெற்றி கழகம் / TVK"/>
    <x v="0"/>
    <x v="1"/>
    <x v="3"/>
    <x v="1"/>
    <x v="2"/>
    <x v="3"/>
    <x v="2"/>
    <x v="2"/>
    <s v="BC"/>
    <x v="7"/>
    <s v="emty "/>
    <s v="Fake Audio/Empty Audio"/>
    <s v="-"/>
    <s v="-"/>
    <s v="0.1.12 (60)"/>
    <x v="0"/>
    <x v="1"/>
    <x v="2"/>
    <x v="6"/>
    <n v="1.1351351351351351"/>
    <n v="1.2824427480916032"/>
    <n v="1.9534883720930234"/>
    <n v="0.59193365685780508"/>
    <n v="2.0275862068965518"/>
    <n v="1.1563355157222239"/>
    <n v="10.460075"/>
    <n v="78.68262"/>
  </r>
  <r>
    <s v="2x9cYYm7ImDdwtkPv7gQ"/>
    <s v="2025-07-30 17:30:46.192038"/>
    <x v="0"/>
    <s v="(10.460245, 78.6824333)"/>
    <s v="1/38a,,Vilampatti,622103,Tamil Nadu,India."/>
    <s v="https://firebasestorage.googleapis.com/v0/b/mindbrink-survey-production.appspot.com/o/audioFiles%2FAtznECuQc6klLPsRR6u2%2FfYiv0HvGk4VbFlXYwsKbSZ6fwXI2%2F2025-07-30%2017%3A30%3A41.333434.m4a?alt=media&amp;token=351f2542-0a3b-4fbe-bf5a-357c9ba7f38f"/>
    <n v="115"/>
    <s v="false"/>
    <x v="3"/>
    <s v="+919443892814"/>
    <x v="0"/>
    <s v="ILLUPUR"/>
    <x v="2"/>
    <s v="sivagami"/>
    <x v="1"/>
    <n v="9344929889"/>
    <x v="0"/>
    <s v="இல்லத்தரசி/ Housewife"/>
    <s v="10,000க்கும் குறைவானது/Less than 10,000"/>
    <x v="1"/>
    <x v="1"/>
    <x v="1"/>
    <x v="1"/>
    <s v="அதிமுக / AIADMK"/>
    <x v="3"/>
    <x v="0"/>
    <x v="0"/>
    <x v="0"/>
    <x v="0"/>
    <x v="2"/>
    <x v="0"/>
    <x v="0"/>
    <s v="BC"/>
    <x v="7"/>
    <s v="not asking anything "/>
    <s v="Fake Audio/Empty Audio"/>
    <s v="-"/>
    <s v="-"/>
    <s v="0.1.12 (60)"/>
    <x v="0"/>
    <x v="1"/>
    <x v="1"/>
    <x v="6"/>
    <n v="0.8936170212765957"/>
    <n v="1.2824427480916032"/>
    <n v="0.95454545454545459"/>
    <n v="2.0011999302960199"/>
    <n v="2.0275862068965518"/>
    <n v="1.9102362971007465"/>
    <n v="10.460245"/>
    <n v="78.6824333"/>
  </r>
  <r>
    <s v="kTVsPMA8T7faxSj38lEY"/>
    <s v="2025-07-30 17:34:59.329295"/>
    <x v="0"/>
    <s v="(10.4598067, 78.6825817)"/>
    <s v="1/38a,,Vilampatti,622103,Tamil Nadu,India."/>
    <s v="https://firebasestorage.googleapis.com/v0/b/mindbrink-survey-production.appspot.com/o/audioFiles%2FAtznECuQc6klLPsRR6u2%2FfYiv0HvGk4VbFlXYwsKbSZ6fwXI2%2F2025-07-30%2017%3A34%3A53.880757.m4a?alt=media&amp;token=d8a52737-f4fc-42e4-91b9-7b5b541457a6"/>
    <n v="190"/>
    <s v="false"/>
    <x v="3"/>
    <s v="+919443892814"/>
    <x v="0"/>
    <s v="ILLUPUR"/>
    <x v="2"/>
    <s v="Prathiba"/>
    <x v="1"/>
    <n v="8072379197"/>
    <x v="0"/>
    <s v="இல்லத்தரசி/ Housewife"/>
    <s v="10,000க்கும் குறைவானது/Less than 10,000"/>
    <x v="0"/>
    <x v="2"/>
    <x v="0"/>
    <x v="3"/>
    <s v="அதிமுக / AIADMK"/>
    <x v="1"/>
    <x v="1"/>
    <x v="3"/>
    <x v="2"/>
    <x v="2"/>
    <x v="1"/>
    <x v="0"/>
    <x v="3"/>
    <s v="BC"/>
    <x v="7"/>
    <s v="correctly done "/>
    <s v="Correctly Done"/>
    <s v="-"/>
    <s v="-"/>
    <s v="0.1.12 (60)"/>
    <x v="1"/>
    <x v="0"/>
    <x v="1"/>
    <x v="6"/>
    <n v="0.8936170212765957"/>
    <n v="1.2824427480916032"/>
    <n v="0.95454545454545459"/>
    <n v="0.59193365685780508"/>
    <n v="2.0275862068965518"/>
    <n v="0.56502758154608668"/>
    <n v="10.4598067"/>
    <n v="78.6825817"/>
  </r>
  <r>
    <s v="6zjcBt5iUEZaCB6mu2Ig"/>
    <s v="2025-07-30 17:40:57.453093"/>
    <x v="0"/>
    <s v="(10.456378, 78.7003456)"/>
    <s v="42/43,,Annavasal,622101,Tamil Nadu,India."/>
    <s v="https://firebasestorage.googleapis.com/v0/b/mindbrink-survey-production.appspot.com/o/audioFiles%2FAtznECuQc6klLPsRR6u2%2Fe5risFoEPidDckOLperfsZqxzae2%2F2025-07-30%2017%3A40%3A51.803052.m4a?alt=media&amp;token=aa8b4929-57c7-4954-924b-4701a39da350"/>
    <n v="338"/>
    <s v="false"/>
    <x v="1"/>
    <s v="+918508766594"/>
    <x v="0"/>
    <s v="ILLUPUR"/>
    <x v="1"/>
    <s v="முருகேசன் "/>
    <x v="0"/>
    <s v="No Number"/>
    <x v="0"/>
    <s v="சொந்த தொழில் / சுயதொழில் செய்பவர்/ Self Employed/Business"/>
    <s v="10,000 - 25,000"/>
    <x v="1"/>
    <x v="1"/>
    <x v="2"/>
    <x v="4"/>
    <s v="தே.மு.தி.க / DMDK"/>
    <x v="1"/>
    <x v="0"/>
    <x v="0"/>
    <x v="2"/>
    <x v="2"/>
    <x v="2"/>
    <x v="3"/>
    <x v="0"/>
    <s v="SC"/>
    <x v="5"/>
    <n v="0"/>
    <s v="Correctly Done"/>
    <s v="-"/>
    <s v="-"/>
    <s v="0.1.12 (60)"/>
    <x v="1"/>
    <x v="0"/>
    <x v="3"/>
    <x v="5"/>
    <n v="1.1351351351351351"/>
    <n v="1.2824427480916032"/>
    <n v="1.9534883720930234"/>
    <n v="1"/>
    <n v="1.6390243902439026"/>
    <n v="1.9534883720930234"/>
    <n v="10.456378000000001"/>
    <n v="78.700345600000006"/>
  </r>
  <r>
    <s v="R46ctjO5cVyXhDWpsccI"/>
    <s v="2025-07-30 17:50:56.350415"/>
    <x v="0"/>
    <s v="(10.4580902, 78.6994924)"/>
    <s v="22/A,,Annavasal,622101,Tamil Nadu,India."/>
    <s v="https://firebasestorage.googleapis.com/v0/b/mindbrink-survey-production.appspot.com/o/audioFiles%2FAtznECuQc6klLPsRR6u2%2Fe5risFoEPidDckOLperfsZqxzae2%2F2025-07-30%2017%3A50%3A50.759521.m4a?alt=media&amp;token=03f03cc0-1f39-492f-8dde-e629ae9bef21"/>
    <n v="319"/>
    <s v="false"/>
    <x v="1"/>
    <s v="+918508766594"/>
    <x v="0"/>
    <s v="ILLUPUR"/>
    <x v="1"/>
    <s v="இளஞ்சியம்"/>
    <x v="1"/>
    <n v="9750255938"/>
    <x v="0"/>
    <s v="கூலி தொழில்/ Daily Wage"/>
    <s v="10,000 - 25,000"/>
    <x v="0"/>
    <x v="1"/>
    <x v="1"/>
    <x v="0"/>
    <s v="திமுக / DMK"/>
    <x v="0"/>
    <x v="1"/>
    <x v="1"/>
    <x v="2"/>
    <x v="2"/>
    <x v="2"/>
    <x v="2"/>
    <x v="0"/>
    <s v="SC"/>
    <x v="5"/>
    <s v="same voice "/>
    <s v="Taking From Friends And Family"/>
    <s v="-"/>
    <s v="-"/>
    <s v="0.1.12 (60)"/>
    <x v="0"/>
    <x v="0"/>
    <x v="0"/>
    <x v="5"/>
    <n v="0.8936170212765957"/>
    <n v="1.2824427480916032"/>
    <n v="0.95454545454545459"/>
    <n v="2.0011999302960199"/>
    <n v="1.6390243902439026"/>
    <n v="1.9102362971007465"/>
    <n v="10.458090199999999"/>
    <n v="78.699492399999997"/>
  </r>
  <r>
    <s v="TCWp5Rp0ntwIwFL3ZcxZ"/>
    <s v="2025-07-30 18:18:35.517883"/>
    <x v="0"/>
    <s v="(10.4567399, 78.6767951)"/>
    <s v="FM4G+JVJ,,Mukknamalpatti,622103,Tamil Nadu,India."/>
    <s v="https://firebasestorage.googleapis.com/v0/b/mindbrink-survey-production.appspot.com/o/audioFiles%2FAtznECuQc6klLPsRR6u2%2FfYiv0HvGk4VbFlXYwsKbSZ6fwXI2%2F2025-07-30%2018%3A18%3A29.612461.m4a?alt=media&amp;token=bb5a98ef-fe0b-462b-9908-fe9f8bbf5709"/>
    <n v="132"/>
    <s v="false"/>
    <x v="3"/>
    <s v="+919443892814"/>
    <x v="0"/>
    <s v="ILLUPUR"/>
    <x v="2"/>
    <s v="Bugari"/>
    <x v="0"/>
    <n v="9786820387"/>
    <x v="2"/>
    <s v="கூலி தொழில்/ Daily Wage"/>
    <s v="10,000 - 25,000"/>
    <x v="0"/>
    <x v="2"/>
    <x v="2"/>
    <x v="1"/>
    <s v="அதிமுக / AIADMK"/>
    <x v="2"/>
    <x v="1"/>
    <x v="3"/>
    <x v="1"/>
    <x v="0"/>
    <x v="3"/>
    <x v="0"/>
    <x v="2"/>
    <s v="Muslim"/>
    <x v="8"/>
    <n v="0"/>
    <s v="Fake Audio/Empty Audio"/>
    <s v="-"/>
    <s v="-"/>
    <s v="0.1.12 (60)"/>
    <x v="0"/>
    <x v="1"/>
    <x v="1"/>
    <x v="7"/>
    <n v="1.1351351351351351"/>
    <n v="0.84"/>
    <n v="0.80769230769230771"/>
    <n v="1"/>
    <n v="1.2600000000000002"/>
    <n v="0.80769230769230771"/>
    <n v="10.456739900000001"/>
    <n v="78.676795100000007"/>
  </r>
  <r>
    <s v="oFlcpEKZJTCq20kYeXAt"/>
    <s v="2025-07-30 18:22:33.937283"/>
    <x v="0"/>
    <s v="(10.4555801, 78.7051901)"/>
    <s v="FP44+836,,Annavasal,622101,Tamil Nadu,India."/>
    <s v="https://firebasestorage.googleapis.com/v0/b/mindbrink-survey-production.appspot.com/o/audioFiles%2FAtznECuQc6klLPsRR6u2%2Fe5risFoEPidDckOLperfsZqxzae2%2F2025-07-30%2018%3A22%3A20.767213.m4a?alt=media&amp;token=80b75b8f-a091-40d6-af25-5872fe7f59a5"/>
    <n v="221"/>
    <s v="false"/>
    <x v="1"/>
    <s v="+918508766594"/>
    <x v="0"/>
    <s v="ILLUPUR"/>
    <x v="1"/>
    <s v="பழனியம்மாள் "/>
    <x v="1"/>
    <n v="9976234034"/>
    <x v="3"/>
    <s v="இல்லத்தரசி/ Housewife"/>
    <s v="10,000 - 25,000"/>
    <x v="1"/>
    <x v="1"/>
    <x v="1"/>
    <x v="1"/>
    <s v="அதிமுக / AIADMK"/>
    <x v="1"/>
    <x v="1"/>
    <x v="1"/>
    <x v="2"/>
    <x v="2"/>
    <x v="2"/>
    <x v="3"/>
    <x v="0"/>
    <s v="SC"/>
    <x v="5"/>
    <s v="Sam voice "/>
    <s v="Taking From Friends And Family"/>
    <s v="-"/>
    <s v="-"/>
    <s v="0.1.12 (60)"/>
    <x v="0"/>
    <x v="0"/>
    <x v="1"/>
    <x v="5"/>
    <n v="0.8936170212765957"/>
    <n v="0.96923076923076912"/>
    <n v="1.1666666666666667"/>
    <n v="2.0011999302960199"/>
    <n v="1.6390243902439026"/>
    <n v="2.3347332520120236"/>
    <n v="10.455580100000001"/>
    <n v="78.705190099999996"/>
  </r>
  <r>
    <s v="BaBgSpdHExXyHT8ts1KV"/>
    <s v="2025-07-30 18:27:47.906472"/>
    <x v="0"/>
    <s v="(10.4566937, 78.6764513)"/>
    <s v="FM4G+MGJ,,Mukknamalpatti,622103,Tamil Nadu,India."/>
    <s v="https://firebasestorage.googleapis.com/v0/b/mindbrink-survey-production.appspot.com/o/audioFiles%2FAtznECuQc6klLPsRR6u2%2FfYiv0HvGk4VbFlXYwsKbSZ6fwXI2%2F2025-07-30%2018%3A27%3A42.123347.m4a?alt=media&amp;token=f8dae3ef-36f3-4753-babc-dccd78901929"/>
    <n v="107"/>
    <s v="false"/>
    <x v="3"/>
    <s v="+919443892814"/>
    <x v="0"/>
    <s v="ILLUPUR"/>
    <x v="2"/>
    <s v="umsalima"/>
    <x v="1"/>
    <n v="9047843014"/>
    <x v="2"/>
    <s v="இல்லத்தரசி/ Housewife"/>
    <s v="10,000க்கும் குறைவானது/Less than 10,000"/>
    <x v="2"/>
    <x v="0"/>
    <x v="0"/>
    <x v="1"/>
    <s v="திமுக / DMK"/>
    <x v="0"/>
    <x v="1"/>
    <x v="3"/>
    <x v="1"/>
    <x v="0"/>
    <x v="1"/>
    <x v="0"/>
    <x v="0"/>
    <s v="Muslim"/>
    <x v="8"/>
    <n v="0"/>
    <s v="Fake Audio/Empty Audio"/>
    <s v="-"/>
    <s v="-"/>
    <s v="0.1.12 (60)"/>
    <x v="0"/>
    <x v="1"/>
    <x v="0"/>
    <x v="7"/>
    <n v="0.8936170212765957"/>
    <n v="0.84"/>
    <n v="0.875"/>
    <n v="0.59193365685780508"/>
    <n v="1.2600000000000002"/>
    <n v="0.5179419497505795"/>
    <n v="10.456693700000001"/>
    <n v="78.676451299999997"/>
  </r>
  <r>
    <s v="EDtyMJ27WdXsevCdjc9q"/>
    <s v="2025-07-30 18:31:22.493369"/>
    <x v="0"/>
    <s v="(10.456693, 78.6764446)"/>
    <s v="FM4G+MGJ,,Mukknamalpatti,622103,Tamil Nadu,India."/>
    <s v="https://firebasestorage.googleapis.com/v0/b/mindbrink-survey-production.appspot.com/o/audioFiles%2FAtznECuQc6klLPsRR6u2%2FfYiv0HvGk4VbFlXYwsKbSZ6fwXI2%2F2025-07-30%2018%3A31%3A14.823960.m4a?alt=media&amp;token=51373197-6438-4eca-bbea-36e27d8cd94f"/>
    <n v="156"/>
    <s v="false"/>
    <x v="3"/>
    <s v="+919443892814"/>
    <x v="0"/>
    <s v="ILLUPUR"/>
    <x v="2"/>
    <s v="fyrose"/>
    <x v="1"/>
    <n v="8675359062"/>
    <x v="3"/>
    <s v="இல்லத்தரசி/ Housewife"/>
    <s v="10,000க்கும் குறைவானது/Less than 10,000"/>
    <x v="0"/>
    <x v="0"/>
    <x v="0"/>
    <x v="0"/>
    <s v="திமுக / DMK"/>
    <x v="0"/>
    <x v="1"/>
    <x v="3"/>
    <x v="1"/>
    <x v="1"/>
    <x v="1"/>
    <x v="0"/>
    <x v="0"/>
    <s v="Muslim"/>
    <x v="8"/>
    <n v="0"/>
    <s v="Fake Audio/Empty Audio"/>
    <s v="-"/>
    <s v="-"/>
    <s v="0.1.12 (60)"/>
    <x v="0"/>
    <x v="1"/>
    <x v="0"/>
    <x v="7"/>
    <n v="0.8936170212765957"/>
    <n v="0.96923076923076912"/>
    <n v="1.1666666666666667"/>
    <n v="0.59193365685780508"/>
    <n v="1.2600000000000002"/>
    <n v="0.690589266334106"/>
    <n v="10.456693"/>
    <n v="78.676444599999996"/>
  </r>
  <r>
    <s v="74QTlPEi8pFWvnyEhKuj"/>
    <s v="2025-07-30 18:37:58.053124"/>
    <x v="0"/>
    <s v="(10.4566917, 78.6764481)"/>
    <s v="FM4G+MGJ,,Mukknamalpatti,622103,Tamil Nadu,India."/>
    <s v="https://firebasestorage.googleapis.com/v0/b/mindbrink-survey-production.appspot.com/o/audioFiles%2FAtznECuQc6klLPsRR6u2%2FfYiv0HvGk4VbFlXYwsKbSZ6fwXI2%2F2025-07-30%2018%3A37%3A27.096214.m4a?alt=media&amp;token=7f40148c-d3aa-4b4e-ad89-83cdd2f64837"/>
    <n v="264"/>
    <s v="false"/>
    <x v="3"/>
    <s v="+919443892814"/>
    <x v="0"/>
    <s v="ILLUPUR"/>
    <x v="2"/>
    <s v="Jahir usan"/>
    <x v="0"/>
    <n v="7010675442"/>
    <x v="2"/>
    <s v="கூலி தொழில்/ Daily Wage"/>
    <s v="10,000 - 25,000"/>
    <x v="0"/>
    <x v="0"/>
    <x v="0"/>
    <x v="0"/>
    <s v="திமுக / DMK"/>
    <x v="0"/>
    <x v="0"/>
    <x v="0"/>
    <x v="0"/>
    <x v="1"/>
    <x v="1"/>
    <x v="0"/>
    <x v="2"/>
    <s v="Muslim"/>
    <x v="8"/>
    <s v="didn't ask question in th6middle"/>
    <s v="Not Doing It Properly"/>
    <s v="-"/>
    <s v="-"/>
    <s v="0.1.12 (60)"/>
    <x v="1"/>
    <x v="0"/>
    <x v="0"/>
    <x v="7"/>
    <n v="1.1351351351351351"/>
    <n v="0.84"/>
    <n v="0.80769230769230771"/>
    <n v="0.59193365685780508"/>
    <n v="1.2600000000000002"/>
    <n v="0.47810026130822719"/>
    <n v="10.4566917"/>
    <n v="78.676448100000002"/>
  </r>
  <r>
    <s v="v6JccaM3Nbt1N5tpe9eV"/>
    <s v="2025-07-30 18:43:13.845797"/>
    <x v="0"/>
    <s v="(10.4566916, 78.6764346)"/>
    <s v="FM4G+MGJ,,Mukknamalpatti,622103,Tamil Nadu,India."/>
    <s v="https://firebasestorage.googleapis.com/v0/b/mindbrink-survey-production.appspot.com/o/audioFiles%2FAtznECuQc6klLPsRR6u2%2FfYiv0HvGk4VbFlXYwsKbSZ6fwXI2%2F2025-07-30%2018%3A43%3A07.077254.m4a?alt=media&amp;token=5a010714-24b3-4c1f-aaff-75fa375b6d4a"/>
    <n v="133"/>
    <s v="false"/>
    <x v="3"/>
    <s v="+919443892814"/>
    <x v="0"/>
    <s v="ILLUPUR"/>
    <x v="2"/>
    <s v="Balaji"/>
    <x v="0"/>
    <n v="9788101109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1"/>
    <x v="0"/>
    <x v="1"/>
    <x v="0"/>
    <x v="4"/>
    <s v="BC"/>
    <x v="7"/>
    <n v="0"/>
    <s v="Fake Audio/Empty Audio"/>
    <s v="-"/>
    <s v="-"/>
    <s v="0.1.12 (60)"/>
    <x v="0"/>
    <x v="1"/>
    <x v="0"/>
    <x v="6"/>
    <n v="1.1351351351351351"/>
    <n v="1.2824427480916032"/>
    <n v="1.9534883720930234"/>
    <n v="0.59193365685780508"/>
    <n v="2.0275862068965518"/>
    <n v="1.1563355157222239"/>
    <n v="10.456691599999999"/>
    <n v="78.676434599999993"/>
  </r>
  <r>
    <s v="n53g7hB2xnRNClZCUGDr"/>
    <s v="2025-07-30 18:48:27.714148"/>
    <x v="0"/>
    <s v="(10.4565883, 78.6762283)"/>
    <s v="FM4G+MGJ,,Mukknamalpatti,622103,Tamil Nadu,India."/>
    <s v="https://firebasestorage.googleapis.com/v0/b/mindbrink-survey-production.appspot.com/o/audioFiles%2FAtznECuQc6klLPsRR6u2%2FfYiv0HvGk4VbFlXYwsKbSZ6fwXI2%2F2025-07-30%2018%3A48%3A21.731656.m4a?alt=media&amp;token=5717e47e-6dc9-492f-955f-12de4d98ec49"/>
    <n v="137"/>
    <s v="false"/>
    <x v="3"/>
    <s v="+919443892814"/>
    <x v="0"/>
    <s v="ILLUPUR"/>
    <x v="2"/>
    <s v="Mubarak"/>
    <x v="0"/>
    <n v="9865714401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1"/>
    <x v="1"/>
    <x v="1"/>
    <x v="0"/>
    <x v="3"/>
    <s v="Muslim"/>
    <x v="8"/>
    <s v="she is randomly posting "/>
    <s v="Taking From Friends And Family"/>
    <s v="-"/>
    <s v="-"/>
    <s v="0.1.12 (60)"/>
    <x v="0"/>
    <x v="1"/>
    <x v="0"/>
    <x v="7"/>
    <n v="1.1351351351351351"/>
    <n v="0.84"/>
    <n v="0.80769230769230771"/>
    <n v="0.59193365685780508"/>
    <n v="1.2600000000000002"/>
    <n v="0.47810026130822719"/>
    <n v="10.4565883"/>
    <n v="78.676228300000005"/>
  </r>
  <r>
    <s v="DGmwD5mSpLhsz75LXk7o"/>
    <s v="2025-07-30 18:52:28.690623"/>
    <x v="0"/>
    <s v="(10.4572549, 78.6743761)"/>
    <s v="FM4F+PQC,,Mukknamalpatti,622103,Tamil Nadu,India."/>
    <s v="https://firebasestorage.googleapis.com/v0/b/mindbrink-survey-production.appspot.com/o/audioFiles%2FAtznECuQc6klLPsRR6u2%2FfYiv0HvGk4VbFlXYwsKbSZ6fwXI2%2F2025-07-30%2018%3A52%3A24.196625.m4a?alt=media&amp;token=0d2fee61-60f3-43d8-88f0-2e5adcaf95e3"/>
    <n v="130"/>
    <s v="false"/>
    <x v="3"/>
    <s v="+919443892814"/>
    <x v="0"/>
    <s v="ILLUPUR"/>
    <x v="2"/>
    <s v="Sarmila"/>
    <x v="1"/>
    <n v="9442762322"/>
    <x v="0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0"/>
    <x v="1"/>
    <x v="0"/>
    <x v="0"/>
    <s v="Muslim"/>
    <x v="8"/>
    <s v="same voice "/>
    <s v="Taking From Friends And Family"/>
    <s v="-"/>
    <s v="-"/>
    <s v="0.1.12 (60)"/>
    <x v="0"/>
    <x v="1"/>
    <x v="0"/>
    <x v="7"/>
    <n v="0.8936170212765957"/>
    <n v="1.2824427480916032"/>
    <n v="0.95454545454545459"/>
    <n v="0.59193365685780508"/>
    <n v="1.2600000000000002"/>
    <n v="0.56502758154608668"/>
    <n v="10.457254900000001"/>
    <n v="78.674376100000003"/>
  </r>
  <r>
    <s v="jlKfKsDDz5wVTawCjz0K"/>
    <s v="2025-07-30 19:00:01.187198"/>
    <x v="0"/>
    <s v="(10.45667, 78.6810667)"/>
    <s v="FM4J+G76,,Mukknamalpatti,622103,Tamil Nadu,India."/>
    <s v="https://firebasestorage.googleapis.com/v0/b/mindbrink-survey-production.appspot.com/o/audioFiles%2FAtznECuQc6klLPsRR6u2%2FfYiv0HvGk4VbFlXYwsKbSZ6fwXI2%2F2025-07-30%2018%3A59%3A54.870199.m4a?alt=media&amp;token=38647072-7a82-48f1-b77c-ca5e040a8ff4"/>
    <n v="88"/>
    <s v="false"/>
    <x v="3"/>
    <s v="+919443892814"/>
    <x v="0"/>
    <s v="ILLUPUR"/>
    <x v="2"/>
    <s v="Baruk"/>
    <x v="0"/>
    <n v="9655507498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1"/>
    <x v="0"/>
    <x v="1"/>
    <x v="0"/>
    <x v="5"/>
    <s v="Muslim"/>
    <x v="8"/>
    <s v="randomly entering first few questions where asked only "/>
    <s v="Not Asking All The Questions"/>
    <s v="-"/>
    <s v="-"/>
    <s v="0.1.12 (60)"/>
    <x v="1"/>
    <x v="1"/>
    <x v="0"/>
    <x v="7"/>
    <n v="1.1351351351351351"/>
    <n v="0.96923076923076912"/>
    <n v="0.82894736842105265"/>
    <n v="0.59193365685780508"/>
    <n v="1.2600000000000002"/>
    <n v="0.49068184713212792"/>
    <n v="10.456670000000001"/>
    <n v="78.681066700000002"/>
  </r>
  <r>
    <s v="oPFm7HPY2uJvkjG37Awx"/>
    <s v="2025-07-30 19:17:07.149590"/>
    <x v="0"/>
    <s v="(10.4528494, 78.6991889)"/>
    <s v="6/C,,Annavasal,622101,Tamil Nadu,India."/>
    <s v="https://firebasestorage.googleapis.com/v0/b/mindbrink-survey-production.appspot.com/o/audioFiles%2FAtznECuQc6klLPsRR6u2%2Fe5risFoEPidDckOLperfsZqxzae2%2F2025-07-30%2019%3A16%3A57.193446.m4a?alt=media&amp;token=9b09651c-2903-4bd8-bd4c-a146c3003637"/>
    <n v="319"/>
    <s v="false"/>
    <x v="1"/>
    <s v="+918508766594"/>
    <x v="0"/>
    <s v="ILLUPUR"/>
    <x v="1"/>
    <s v="முத்து"/>
    <x v="0"/>
    <n v="9750219287"/>
    <x v="0"/>
    <s v="கூலி தொழில்/ Daily Wage"/>
    <s v="10,000 - 25,000"/>
    <x v="1"/>
    <x v="1"/>
    <x v="0"/>
    <x v="5"/>
    <s v="அதிமுக / AIADMK"/>
    <x v="3"/>
    <x v="0"/>
    <x v="0"/>
    <x v="0"/>
    <x v="1"/>
    <x v="2"/>
    <x v="0"/>
    <x v="6"/>
    <s v="SC"/>
    <x v="5"/>
    <n v="0"/>
    <s v="Correctly Done"/>
    <s v="-"/>
    <s v="-"/>
    <s v="0.1.12 (60)"/>
    <x v="1"/>
    <x v="0"/>
    <x v="1"/>
    <x v="5"/>
    <n v="1.1351351351351351"/>
    <n v="1.2824427480916032"/>
    <n v="1.9534883720930234"/>
    <n v="0.59193365685780508"/>
    <n v="1.6390243902439026"/>
    <n v="1.1563355157222239"/>
    <n v="10.4528494"/>
    <n v="78.699188899999996"/>
  </r>
  <r>
    <s v="y0zDjI07wvmmieKGpCr1"/>
    <s v="2025-07-30 19:32:33.865735"/>
    <x v="0"/>
    <s v="(10.4565715, 78.6998932)"/>
    <s v="46,,Annavasal,622101,Tamil Nadu,India."/>
    <s v="https://firebasestorage.googleapis.com/v0/b/mindbrink-survey-production.appspot.com/o/audioFiles%2FAtznECuQc6klLPsRR6u2%2Fe5risFoEPidDckOLperfsZqxzae2%2F2025-07-30%2019%3A32%3A25.489200.m4a?alt=media&amp;token=4a905e86-07c8-40e7-bc1e-dd61f5698d98"/>
    <n v="397"/>
    <s v="false"/>
    <x v="1"/>
    <s v="+918508766594"/>
    <x v="0"/>
    <s v="ILLUPUR"/>
    <x v="1"/>
    <s v="தனுஷியா"/>
    <x v="1"/>
    <n v="9962921011"/>
    <x v="1"/>
    <s v="இல்லத்தரசி/ Housewife"/>
    <s v="10,000 - 25,000"/>
    <x v="1"/>
    <x v="1"/>
    <x v="2"/>
    <x v="2"/>
    <s v="அதிமுக / AIADMK"/>
    <x v="3"/>
    <x v="1"/>
    <x v="1"/>
    <x v="0"/>
    <x v="0"/>
    <x v="2"/>
    <x v="2"/>
    <x v="0"/>
    <s v="SC"/>
    <x v="3"/>
    <s v="same voice "/>
    <s v="Taking From Friends And Family"/>
    <s v="-"/>
    <s v="-"/>
    <s v="0.1.12 (60)"/>
    <x v="0"/>
    <x v="0"/>
    <x v="1"/>
    <x v="3"/>
    <n v="0.8936170212765957"/>
    <n v="0.84848484848484851"/>
    <n v="0.70000000000000007"/>
    <n v="1"/>
    <n v="2.1"/>
    <n v="0.70000000000000007"/>
    <n v="10.456571500000001"/>
    <n v="78.699893200000005"/>
  </r>
  <r>
    <s v="oVnCaefGWxVNkhztoatx"/>
    <s v="2025-07-30 19:38:44.443517"/>
    <x v="0"/>
    <s v="(10.4564836, 78.6998403)"/>
    <s v="46,,Annavasal,622101,Tamil Nadu,India."/>
    <s v="https://firebasestorage.googleapis.com/v0/b/mindbrink-survey-production.appspot.com/o/audioFiles%2FAtznECuQc6klLPsRR6u2%2Fe5risFoEPidDckOLperfsZqxzae2%2F2025-07-30%2019%3A38%3A37.561981.m4a?alt=media&amp;token=c3ae356b-028b-4702-8f87-58ade0895c08"/>
    <n v="315"/>
    <s v="false"/>
    <x v="1"/>
    <s v="+918508766594"/>
    <x v="0"/>
    <s v="ILLUPUR"/>
    <x v="1"/>
    <s v="வெற்றிவேல் "/>
    <x v="0"/>
    <n v="9080962855"/>
    <x v="1"/>
    <s v="கூலி தொழில்/ Daily Wage"/>
    <s v="10,000 - 25,000"/>
    <x v="1"/>
    <x v="1"/>
    <x v="2"/>
    <x v="2"/>
    <s v="அதிமுக / AIADMK"/>
    <x v="3"/>
    <x v="0"/>
    <x v="0"/>
    <x v="0"/>
    <x v="1"/>
    <x v="0"/>
    <x v="0"/>
    <x v="7"/>
    <s v="SC"/>
    <x v="3"/>
    <s v="same voice "/>
    <s v="Taking From Friends And Family"/>
    <s v="-"/>
    <s v="-"/>
    <s v="0.1.12 (60)"/>
    <x v="0"/>
    <x v="0"/>
    <x v="1"/>
    <x v="3"/>
    <n v="1.1351351351351351"/>
    <n v="0.84848484848484851"/>
    <n v="1.0769230769230769"/>
    <n v="1"/>
    <n v="2.1"/>
    <n v="1.0769230769230769"/>
    <n v="10.4564836"/>
    <n v="78.699840300000005"/>
  </r>
  <r>
    <s v="Y8JFQQhtxqdjNs5AUuql"/>
    <s v="2025-07-31 08:55:25.648813"/>
    <x v="1"/>
    <s v="(10.6042751, 78.5462921)"/>
    <s v="JG3W+JG5,,Viralimalai,621316,Tamil Nadu,India."/>
    <s v="https://firebasestorage.googleapis.com/v0/b/mindbrink-survey-production.appspot.com/o/audioFiles%2FAtznECuQc6klLPsRR6u2%2FnV4IA56gMWWp4NfG0H1PGfyqfM92%2F2025-07-31%2008%3A55%3A11.869736.m4a?alt=media&amp;token=5ea62833-20ae-45d9-b719-36ad746d139c"/>
    <n v="597"/>
    <s v="false"/>
    <x v="0"/>
    <s v="+918940041476"/>
    <x v="0"/>
    <s v="VIRALIMALAI"/>
    <x v="4"/>
    <s v="pantiyan"/>
    <x v="0"/>
    <n v="8438382863"/>
    <x v="0"/>
    <s v="கூலி தொழில்/ Daily Wage"/>
    <s v="10,000 - 25,000"/>
    <x v="0"/>
    <x v="0"/>
    <x v="1"/>
    <x v="3"/>
    <s v="அதிமுக / AIADMK"/>
    <x v="3"/>
    <x v="0"/>
    <x v="0"/>
    <x v="1"/>
    <x v="0"/>
    <x v="0"/>
    <x v="5"/>
    <x v="4"/>
    <s v="OBC"/>
    <x v="0"/>
    <n v="0"/>
    <s v="Correctly Done"/>
    <s v="-"/>
    <s v="-"/>
    <s v="0.1.12 (60)"/>
    <x v="1"/>
    <x v="0"/>
    <x v="1"/>
    <x v="0"/>
    <n v="1.1351351351351351"/>
    <n v="1.2824427480916032"/>
    <n v="1.9534883720930234"/>
    <n v="2.0011999302960199"/>
    <n v="1.3034482758620689"/>
    <n v="3.9093207940666437"/>
    <n v="10.604275100000001"/>
    <n v="78.546292100000002"/>
  </r>
  <r>
    <s v="emnkk0RQseUr5ctIIEML"/>
    <s v="2025-07-31 09:15:03.511263"/>
    <x v="1"/>
    <s v="(10.4554248, 78.7049094)"/>
    <s v="FP44+82G,,Annavasal,622101,Tamil Nadu,India."/>
    <s v="https://firebasestorage.googleapis.com/v0/b/mindbrink-survey-production.appspot.com/o/audioFiles%2FAtznECuQc6klLPsRR6u2%2Fe5risFoEPidDckOLperfsZqxzae2%2F2025-07-31%2009%3A14%3A58.717083.m4a?alt=media&amp;token=4c286675-bb39-467e-a8f8-9630a15d7058"/>
    <n v="164"/>
    <s v="false"/>
    <x v="1"/>
    <s v="+918508766594"/>
    <x v="0"/>
    <s v="ILLUPUR"/>
    <x v="1"/>
    <s v="மதுமிதா"/>
    <x v="1"/>
    <n v="8489816500"/>
    <x v="1"/>
    <s v="மாணவர்/ Student"/>
    <s v="10,000 - 25,000"/>
    <x v="1"/>
    <x v="1"/>
    <x v="2"/>
    <x v="3"/>
    <s v="தமிழக வெற்றி கழகம் / TVK"/>
    <x v="0"/>
    <x v="1"/>
    <x v="1"/>
    <x v="2"/>
    <x v="2"/>
    <x v="2"/>
    <x v="3"/>
    <x v="0"/>
    <s v="SC"/>
    <x v="5"/>
    <n v="0"/>
    <s v="Correctly Done"/>
    <s v="-"/>
    <s v="-"/>
    <s v="0.1.12 (60)"/>
    <x v="1"/>
    <x v="1"/>
    <x v="2"/>
    <x v="5"/>
    <n v="0.8936170212765957"/>
    <n v="0.84848484848484851"/>
    <n v="0.70000000000000007"/>
    <n v="1"/>
    <n v="1.6390243902439026"/>
    <n v="0.70000000000000007"/>
    <n v="10.455424799999999"/>
    <n v="78.704909400000005"/>
  </r>
  <r>
    <s v="3qB5tMTjU2zUGpgdlh5n"/>
    <s v="2025-07-31 09:20:51.570888"/>
    <x v="1"/>
    <s v="(10.4548727, 78.7049745)"/>
    <s v="FP33+VX7,,Pudukkottai,622101,Tamil Nadu,India."/>
    <s v="https://firebasestorage.googleapis.com/v0/b/mindbrink-survey-production.appspot.com/o/audioFiles%2FAtznECuQc6klLPsRR6u2%2Fe5risFoEPidDckOLperfsZqxzae2%2F2025-07-31%2009%3A20%3A47.800353.m4a?alt=media&amp;token=a47167b0-7d0f-4c02-ab42-d2bb22942355"/>
    <n v="175"/>
    <s v="false"/>
    <x v="1"/>
    <s v="+918508766594"/>
    <x v="0"/>
    <s v="ILLUPUR"/>
    <x v="1"/>
    <s v="செல்வி "/>
    <x v="1"/>
    <n v="9047436299"/>
    <x v="0"/>
    <s v="இல்லத்தரசி/ Housewife"/>
    <s v="10,000 - 25,000"/>
    <x v="1"/>
    <x v="1"/>
    <x v="2"/>
    <x v="3"/>
    <s v="தமிழக வெற்றி கழகம் / TVK"/>
    <x v="0"/>
    <x v="1"/>
    <x v="3"/>
    <x v="2"/>
    <x v="2"/>
    <x v="2"/>
    <x v="3"/>
    <x v="0"/>
    <s v="General"/>
    <x v="11"/>
    <n v="0"/>
    <s v="Correctly Done"/>
    <s v="-"/>
    <s v="-"/>
    <s v="0.1.12 (60)"/>
    <x v="1"/>
    <x v="1"/>
    <x v="2"/>
    <x v="2"/>
    <n v="0.8936170212765957"/>
    <n v="1.2824427480916032"/>
    <n v="0.95454545454545459"/>
    <n v="1"/>
    <n v="5.9154929577464786E-2"/>
    <n v="0.95454545454545459"/>
    <n v="10.454872699999999"/>
    <n v="78.704974500000006"/>
  </r>
  <r>
    <s v="Cpk2DFKwFAtVoVB9nNey"/>
    <s v="2025-07-31 10:32:29.721611"/>
    <x v="1"/>
    <s v="(10.4549145, 78.7050216)"/>
    <s v="FP33+VX7,,Pudukkottai,622101,Tamil Nadu,India."/>
    <s v="https://firebasestorage.googleapis.com/v0/b/mindbrink-survey-production.appspot.com/o/audioFiles%2FAtznECuQc6klLPsRR6u2%2Fe5risFoEPidDckOLperfsZqxzae2%2F2025-07-31%2010%3A32%3A25.334703.m4a?alt=media&amp;token=ff29c24c-2f90-444c-9f38-991c9989b9b4"/>
    <n v="339"/>
    <s v="false"/>
    <x v="1"/>
    <s v="+918508766594"/>
    <x v="0"/>
    <s v="ILLUPUR"/>
    <x v="1"/>
    <s v="ரவி "/>
    <x v="0"/>
    <n v="9159116163"/>
    <x v="2"/>
    <s v="சொந்த தொழில் / சுயதொழில் செய்பவர்/ Self Employed/Business"/>
    <s v="10,000 - 25,000"/>
    <x v="1"/>
    <x v="1"/>
    <x v="1"/>
    <x v="1"/>
    <s v="அதிமுக / AIADMK"/>
    <x v="1"/>
    <x v="1"/>
    <x v="1"/>
    <x v="0"/>
    <x v="2"/>
    <x v="2"/>
    <x v="2"/>
    <x v="0"/>
    <s v="BC"/>
    <x v="1"/>
    <n v="0"/>
    <s v="Correctly Done"/>
    <s v="-"/>
    <s v="-"/>
    <s v="0.1.12 (60)"/>
    <x v="1"/>
    <x v="0"/>
    <x v="1"/>
    <x v="1"/>
    <n v="1.1351351351351351"/>
    <n v="0.84"/>
    <n v="0.80769230769230771"/>
    <n v="2.0011999302960199"/>
    <n v="1.1057142857142856"/>
    <n v="1.6163537898544778"/>
    <n v="10.454914499999999"/>
    <n v="78.705021599999995"/>
  </r>
  <r>
    <s v="iDFdwMFND6U6pKrWkiuc"/>
    <s v="2025-07-31 10:40:09.888664"/>
    <x v="1"/>
    <s v="(10.4552463, 78.7051899)"/>
    <s v="FP44+25X,,Annavasal,622101,Tamil Nadu,India."/>
    <s v="https://firebasestorage.googleapis.com/v0/b/mindbrink-survey-production.appspot.com/o/audioFiles%2FAtznECuQc6klLPsRR6u2%2Fe5risFoEPidDckOLperfsZqxzae2%2F2025-07-31%2010%3A40%3A05.645990.m4a?alt=media&amp;token=bbff0f1b-81ed-4312-8714-c8cf064ffc9a"/>
    <n v="285"/>
    <s v="false"/>
    <x v="1"/>
    <s v="+918508766594"/>
    <x v="0"/>
    <s v="ILLUPUR"/>
    <x v="1"/>
    <s v="மாணிக்கம் "/>
    <x v="0"/>
    <n v="9443333371"/>
    <x v="2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1"/>
    <x v="2"/>
    <x v="5"/>
    <x v="2"/>
    <s v="General"/>
    <x v="12"/>
    <n v="0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455246300000001"/>
    <n v="78.705189899999993"/>
  </r>
  <r>
    <s v="SAu38KVlv3rlFBLX4I1m"/>
    <s v="2025-07-31 10:49:06.593165"/>
    <x v="1"/>
    <s v="(10.4554337, 78.7051535)"/>
    <s v="FP44+836,,Annavasal,622101,Tamil Nadu,India."/>
    <s v="https://firebasestorage.googleapis.com/v0/b/mindbrink-survey-production.appspot.com/o/audioFiles%2FAtznECuQc6klLPsRR6u2%2Fe5risFoEPidDckOLperfsZqxzae2%2F2025-07-31%2010%3A49%3A01.806284.m4a?alt=media&amp;token=467bf787-6bb2-44b3-9fc8-c88cf2064a24"/>
    <n v="426"/>
    <s v="false"/>
    <x v="1"/>
    <s v="+918508766594"/>
    <x v="0"/>
    <s v="ILLUPUR"/>
    <x v="1"/>
    <s v="வசந்தா"/>
    <x v="1"/>
    <n v="9715644265"/>
    <x v="0"/>
    <s v="விவசாயி/ Farmer"/>
    <s v="10,000 - 25,000"/>
    <x v="0"/>
    <x v="1"/>
    <x v="1"/>
    <x v="1"/>
    <s v="இந்திய தேசிய காங்கிரஸ் / INC"/>
    <x v="1"/>
    <x v="0"/>
    <x v="0"/>
    <x v="2"/>
    <x v="2"/>
    <x v="2"/>
    <x v="6"/>
    <x v="4"/>
    <s v="BC"/>
    <x v="13"/>
    <n v="0"/>
    <s v="Not Asking All The Questions"/>
    <s v="-"/>
    <s v="-"/>
    <s v="0.1.12 (60)"/>
    <x v="1"/>
    <x v="0"/>
    <x v="4"/>
    <x v="2"/>
    <n v="0.8936170212765957"/>
    <n v="1.2824427480916032"/>
    <n v="0.95454545454545459"/>
    <n v="2.0011999302960199"/>
    <n v="5.9154929577464786E-2"/>
    <n v="1.9102362971007465"/>
    <n v="10.4554337"/>
    <n v="78.705153499999994"/>
  </r>
  <r>
    <s v="9BJaVFmIMpfkhXPMEFzU"/>
    <s v="2025-07-31 10:53:38.253001"/>
    <x v="1"/>
    <s v="(10.4554281, 78.7052334)"/>
    <s v="FP44+836,,Annavasal,622101,Tamil Nadu,India."/>
    <s v="https://firebasestorage.googleapis.com/v0/b/mindbrink-survey-production.appspot.com/o/audioFiles%2FAtznECuQc6klLPsRR6u2%2Fe5risFoEPidDckOLperfsZqxzae2%2F2025-07-31%2010%3A53%3A34.456469.m4a?alt=media&amp;token=b23f5795-d4e1-4103-a5a5-ba1fd5660ebb"/>
    <n v="218"/>
    <s v="false"/>
    <x v="1"/>
    <s v="+918508766594"/>
    <x v="0"/>
    <s v="ILLUPUR"/>
    <x v="1"/>
    <s v="சந்துரு"/>
    <x v="0"/>
    <n v="8248654211"/>
    <x v="1"/>
    <s v="மாணவர்/ Student"/>
    <s v="10,000 - 25,000"/>
    <x v="1"/>
    <x v="1"/>
    <x v="2"/>
    <x v="5"/>
    <s v="அதிமுக / AIADMK"/>
    <x v="1"/>
    <x v="1"/>
    <x v="1"/>
    <x v="1"/>
    <x v="2"/>
    <x v="2"/>
    <x v="2"/>
    <x v="0"/>
    <s v="BC"/>
    <x v="13"/>
    <n v="0"/>
    <s v="Correctly Done"/>
    <s v="-"/>
    <s v="-"/>
    <s v="0.1.12 (60)"/>
    <x v="1"/>
    <x v="0"/>
    <x v="1"/>
    <x v="2"/>
    <n v="1.1351351351351351"/>
    <n v="0.84848484848484851"/>
    <n v="1.0769230769230769"/>
    <n v="1"/>
    <n v="5.9154929577464786E-2"/>
    <n v="1.0769230769230769"/>
    <n v="10.455428100000001"/>
    <n v="78.705233399999997"/>
  </r>
  <r>
    <s v="uDvtyUeq1yzOzxht3xc5"/>
    <s v="2025-07-31 10:59:55.950993"/>
    <x v="1"/>
    <s v="(10.4557571, 78.7050821)"/>
    <s v="FP44+82G,,Annavasal,622101,Tamil Nadu,India."/>
    <s v="https://firebasestorage.googleapis.com/v0/b/mindbrink-survey-production.appspot.com/o/audioFiles%2FAtznECuQc6klLPsRR6u2%2Fe5risFoEPidDckOLperfsZqxzae2%2F2025-07-31%2010%3A59%3A47.846514.m4a?alt=media&amp;token=6bc1044d-be8b-4a31-aca3-c1da5973f24f"/>
    <n v="279"/>
    <s v="false"/>
    <x v="1"/>
    <s v="+918508766594"/>
    <x v="0"/>
    <s v="ILLUPUR"/>
    <x v="1"/>
    <s v="ஜலாலுதீன்"/>
    <x v="0"/>
    <n v="9952564869"/>
    <x v="2"/>
    <s v="மற்றவை/ Others"/>
    <s v="10,000 - 25,000"/>
    <x v="2"/>
    <x v="1"/>
    <x v="0"/>
    <x v="0"/>
    <s v="அதிமுக / AIADMK"/>
    <x v="1"/>
    <x v="1"/>
    <x v="2"/>
    <x v="0"/>
    <x v="1"/>
    <x v="1"/>
    <x v="5"/>
    <x v="6"/>
    <s v="Muslim"/>
    <x v="8"/>
    <n v="0"/>
    <s v="Correctly Done"/>
    <s v="-"/>
    <s v="-"/>
    <s v="0.1.12 (60)"/>
    <x v="1"/>
    <x v="0"/>
    <x v="1"/>
    <x v="7"/>
    <n v="1.1351351351351351"/>
    <n v="0.84"/>
    <n v="0.80769230769230771"/>
    <n v="0.59193365685780508"/>
    <n v="1.2600000000000002"/>
    <n v="0.47810026130822719"/>
    <n v="10.4557571"/>
    <n v="78.705082099999998"/>
  </r>
  <r>
    <s v="y1wMg4zmN8iy85k2oFsP"/>
    <s v="2025-07-31 11:07:22.169564"/>
    <x v="1"/>
    <s v="(10.4557511, 78.7050889)"/>
    <s v="FP44+82G,,Annavasal,622101,Tamil Nadu,India."/>
    <s v="https://firebasestorage.googleapis.com/v0/b/mindbrink-survey-production.appspot.com/o/audioFiles%2FAtznECuQc6klLPsRR6u2%2Fe5risFoEPidDckOLperfsZqxzae2%2F2025-07-31%2011%3A07%3A05.848951.m4a?alt=media&amp;token=b9b3d6da-0293-40c7-bc88-b30e83072426"/>
    <n v="306"/>
    <s v="false"/>
    <x v="1"/>
    <s v="+918508766594"/>
    <x v="0"/>
    <s v="ILLUPUR"/>
    <x v="1"/>
    <s v="இளஞ்செல்வி"/>
    <x v="1"/>
    <n v="9842453264"/>
    <x v="3"/>
    <s v="இல்லத்தரசி/ Housewife"/>
    <s v="10,000 - 25,000"/>
    <x v="2"/>
    <x v="1"/>
    <x v="1"/>
    <x v="0"/>
    <s v="அதிமுக / AIADMK"/>
    <x v="2"/>
    <x v="1"/>
    <x v="1"/>
    <x v="1"/>
    <x v="0"/>
    <x v="1"/>
    <x v="5"/>
    <x v="0"/>
    <s v="SC"/>
    <x v="5"/>
    <n v="0"/>
    <s v="Correctly Done"/>
    <s v="-"/>
    <s v="-"/>
    <s v="0.1.12 (60)"/>
    <x v="1"/>
    <x v="0"/>
    <x v="1"/>
    <x v="5"/>
    <n v="0.8936170212765957"/>
    <n v="0.96923076923076912"/>
    <n v="1.1666666666666667"/>
    <n v="2.0011999302960199"/>
    <n v="1.6390243902439026"/>
    <n v="2.3347332520120236"/>
    <n v="10.455751100000001"/>
    <n v="78.705088900000007"/>
  </r>
  <r>
    <s v="nDdqWHiugb42MLo0f4F4"/>
    <s v="2025-07-31 11:15:43.891056"/>
    <x v="1"/>
    <s v="(10.4557524, 78.705083)"/>
    <s v="FP44+82G,,Annavasal,622101,Tamil Nadu,India."/>
    <s v="https://firebasestorage.googleapis.com/v0/b/mindbrink-survey-production.appspot.com/o/audioFiles%2FAtznECuQc6klLPsRR6u2%2Fe5risFoEPidDckOLperfsZqxzae2%2F2025-07-31%2011%3A15%3A36.716163.m4a?alt=media&amp;token=e6cf1396-7f8a-49fe-ac72-9de5aef70767"/>
    <n v="276"/>
    <s v="false"/>
    <x v="1"/>
    <s v="+918508766594"/>
    <x v="0"/>
    <s v="ILLUPUR"/>
    <x v="1"/>
    <s v="முகம்மதுஹபீப்"/>
    <x v="0"/>
    <n v="8056086512"/>
    <x v="1"/>
    <s v="மாணவர்/ Student"/>
    <s v="10,000 - 25,000"/>
    <x v="0"/>
    <x v="1"/>
    <x v="0"/>
    <x v="0"/>
    <s v="திமுக / DMK"/>
    <x v="0"/>
    <x v="0"/>
    <x v="0"/>
    <x v="2"/>
    <x v="2"/>
    <x v="0"/>
    <x v="3"/>
    <x v="2"/>
    <s v="Muslim"/>
    <x v="8"/>
    <n v="0"/>
    <s v="Correctly Done"/>
    <s v="-"/>
    <s v="-"/>
    <s v="0.1.12 (60)"/>
    <x v="1"/>
    <x v="0"/>
    <x v="0"/>
    <x v="7"/>
    <n v="1.1351351351351351"/>
    <n v="0.84848484848484851"/>
    <n v="1.0769230769230769"/>
    <n v="0.59193365685780508"/>
    <n v="1.2600000000000002"/>
    <n v="0.63746701507763626"/>
    <n v="10.4557524"/>
    <n v="78.705083000000002"/>
  </r>
  <r>
    <s v="6a1Rqg3j8RqdSUaeowmK"/>
    <s v="2025-07-31 11:20:17.537717"/>
    <x v="1"/>
    <s v="(10.4557507, 78.70509)"/>
    <s v="FP44+82G,,Annavasal,622101,Tamil Nadu,India."/>
    <s v="https://firebasestorage.googleapis.com/v0/b/mindbrink-survey-production.appspot.com/o/audioFiles%2FAtznECuQc6klLPsRR6u2%2Fe5risFoEPidDckOLperfsZqxzae2%2F2025-07-31%2011%3A20%3A12.813321.m4a?alt=media&amp;token=f8d757b0-8081-4f03-8cca-76029b85087f"/>
    <n v="226"/>
    <s v="false"/>
    <x v="1"/>
    <s v="+918508766594"/>
    <x v="0"/>
    <s v="ILLUPUR"/>
    <x v="1"/>
    <s v="அப்துல் ரகுமான்"/>
    <x v="0"/>
    <n v="6382108585"/>
    <x v="1"/>
    <s v="மாணவர்/ Student"/>
    <s v="10,000 - 25,000"/>
    <x v="0"/>
    <x v="0"/>
    <x v="0"/>
    <x v="0"/>
    <s v="திமுக / DMK"/>
    <x v="0"/>
    <x v="0"/>
    <x v="0"/>
    <x v="0"/>
    <x v="2"/>
    <x v="0"/>
    <x v="3"/>
    <x v="2"/>
    <s v="Muslim"/>
    <x v="8"/>
    <n v="0"/>
    <s v="Correctly Done"/>
    <s v="-"/>
    <s v="-"/>
    <s v="0.1.12 (60)"/>
    <x v="1"/>
    <x v="0"/>
    <x v="0"/>
    <x v="7"/>
    <n v="1.1351351351351351"/>
    <n v="0.84848484848484851"/>
    <n v="1.0769230769230769"/>
    <n v="0.59193365685780508"/>
    <n v="1.2600000000000002"/>
    <n v="0.63746701507763626"/>
    <n v="10.455750699999999"/>
    <n v="78.705089999999998"/>
  </r>
  <r>
    <s v="hP7G97doq4NNUFmYZViD"/>
    <s v="2025-07-31 11:27:42.131622"/>
    <x v="1"/>
    <s v="(10.4127903, 78.6616347)"/>
    <s v="CM76+959,,Kudumiyamalai,622104,Tamil Nadu,India."/>
    <s v="https://firebasestorage.googleapis.com/v0/b/mindbrink-survey-production.appspot.com/o/audioFiles%2FAtznECuQc6klLPsRR6u2%2F2ukCmICpvKWhqTT6dgmjG6nFGjc2%2F2025-07-31%2011%3A27%3A35.729760.m4a?alt=media&amp;token=a96fce76-6836-4274-9d93-bf956af64d13"/>
    <n v="264"/>
    <s v="false"/>
    <x v="2"/>
    <s v="+919698565662"/>
    <x v="0"/>
    <s v="ILLUPUR"/>
    <x v="5"/>
    <s v="Periyasamy"/>
    <x v="0"/>
    <n v="6384503095"/>
    <x v="3"/>
    <s v="விவசாயி/ Farmer"/>
    <s v="10,000க்கும் குறைவானது/Less than 10,000"/>
    <x v="0"/>
    <x v="1"/>
    <x v="0"/>
    <x v="0"/>
    <s v="அதிமுக / AIADMK"/>
    <x v="3"/>
    <x v="1"/>
    <x v="3"/>
    <x v="2"/>
    <x v="0"/>
    <x v="3"/>
    <x v="0"/>
    <x v="0"/>
    <s v="SC"/>
    <x v="3"/>
    <n v="0"/>
    <s v="Correctly Done"/>
    <s v="-"/>
    <s v="-"/>
    <s v="0.1.12 (60)"/>
    <x v="1"/>
    <x v="0"/>
    <x v="1"/>
    <x v="3"/>
    <n v="1.1351351351351351"/>
    <n v="0.96923076923076912"/>
    <n v="0.82894736842105265"/>
    <n v="0.59193365685780508"/>
    <n v="2.1"/>
    <n v="0.49068184713212792"/>
    <n v="10.412790299999999"/>
    <n v="78.661634699999993"/>
  </r>
  <r>
    <s v="j0IrKEodSytZslYjWGOL"/>
    <s v="2025-07-31 11:33:02.640321"/>
    <x v="1"/>
    <s v="(10.4149832, 78.6611959)"/>
    <s v="CM86+6HH,,Kudumiyamalai,622104,Tamil Nadu,India."/>
    <s v="https://firebasestorage.googleapis.com/v0/b/mindbrink-survey-production.appspot.com/o/audioFiles%2FAtznECuQc6klLPsRR6u2%2F2ukCmICpvKWhqTT6dgmjG6nFGjc2%2F2025-07-31%2011%3A32%3A54.503789.m4a?alt=media&amp;token=2f4e4978-3498-4635-bc18-c270f8f9243b"/>
    <n v="192"/>
    <s v="false"/>
    <x v="2"/>
    <s v="+919698565662"/>
    <x v="0"/>
    <s v="ILLUPUR"/>
    <x v="5"/>
    <s v="R.Sekar"/>
    <x v="0"/>
    <n v="9443488965"/>
    <x v="2"/>
    <s v="பணியாளர்/ Employee"/>
    <s v="10,000 - 25,000"/>
    <x v="0"/>
    <x v="0"/>
    <x v="0"/>
    <x v="0"/>
    <s v="திமுக / DMK"/>
    <x v="0"/>
    <x v="0"/>
    <x v="0"/>
    <x v="0"/>
    <x v="1"/>
    <x v="1"/>
    <x v="0"/>
    <x v="1"/>
    <s v="OBC"/>
    <x v="14"/>
    <n v="0"/>
    <s v="Not Asking All The Questions"/>
    <s v="-"/>
    <s v="-"/>
    <s v="0.1.12 (60)"/>
    <x v="1"/>
    <x v="0"/>
    <x v="0"/>
    <x v="8"/>
    <n v="1.1351351351351351"/>
    <n v="0.84"/>
    <n v="0.80769230769230771"/>
    <n v="0.59193365685780508"/>
    <n v="1.3125"/>
    <n v="0.47810026130822719"/>
    <n v="10.4149832"/>
    <n v="78.661195899999996"/>
  </r>
  <r>
    <s v="99ZrHHU9dQc5rkMzd3y3"/>
    <s v="2025-07-31 11:36:00.410705"/>
    <x v="1"/>
    <s v="(10.4151521, 78.661297)"/>
    <s v="CM86+6HH,,Kudumiyamalai,622104,Tamil Nadu,India."/>
    <s v="https://firebasestorage.googleapis.com/v0/b/mindbrink-survey-production.appspot.com/o/audioFiles%2FAtznECuQc6klLPsRR6u2%2F2ukCmICpvKWhqTT6dgmjG6nFGjc2%2F2025-07-31%2011%3A35%3A57.400217.m4a?alt=media&amp;token=f8eda38d-84ec-40ce-82fc-6609b9c25538"/>
    <n v="93"/>
    <s v="false"/>
    <x v="2"/>
    <s v="+919698565662"/>
    <x v="0"/>
    <s v="ILLUPUR"/>
    <x v="5"/>
    <s v="S.Ramadevi"/>
    <x v="1"/>
    <n v="9688826276"/>
    <x v="2"/>
    <s v="இல்லத்தரசி/ Housewife"/>
    <s v="10,000 - 25,000"/>
    <x v="0"/>
    <x v="0"/>
    <x v="0"/>
    <x v="0"/>
    <s v="திமுக / DMK"/>
    <x v="0"/>
    <x v="0"/>
    <x v="0"/>
    <x v="0"/>
    <x v="1"/>
    <x v="1"/>
    <x v="0"/>
    <x v="2"/>
    <s v="OBC"/>
    <x v="14"/>
    <s v="empty audio "/>
    <s v="Fake Audio/Empty Audio"/>
    <s v="-"/>
    <s v="-"/>
    <s v="0.1.12 (60)"/>
    <x v="0"/>
    <x v="1"/>
    <x v="0"/>
    <x v="8"/>
    <n v="0.8936170212765957"/>
    <n v="0.84"/>
    <n v="0.875"/>
    <n v="0.59193365685780508"/>
    <n v="1.3125"/>
    <n v="0.5179419497505795"/>
    <n v="10.4151521"/>
    <n v="78.661297000000005"/>
  </r>
  <r>
    <s v="T1luNgswdN17jdz0STFe"/>
    <s v="2025-07-31 11:36:55.847181"/>
    <x v="1"/>
    <s v="(10.4557812, 78.7050551)"/>
    <s v="FP44+82G,,Annavasal,622101,Tamil Nadu,India."/>
    <s v="https://firebasestorage.googleapis.com/v0/b/mindbrink-survey-production.appspot.com/o/audioFiles%2FAtznECuQc6klLPsRR6u2%2Fe5risFoEPidDckOLperfsZqxzae2%2F2025-07-31%2011%3A36%3A50.733421.m4a?alt=media&amp;token=28e7b733-a0be-4425-b095-94888276e84a"/>
    <n v="250"/>
    <s v="false"/>
    <x v="1"/>
    <s v="+918508766594"/>
    <x v="0"/>
    <s v="ILLUPUR"/>
    <x v="1"/>
    <s v="முகம்மது ஆசிக்"/>
    <x v="0"/>
    <n v="8675072373"/>
    <x v="1"/>
    <s v="சொந்த தொழில் / சுயதொழில் செய்பவர்/ Self Employed/Business"/>
    <s v="10,000 - 25,000"/>
    <x v="2"/>
    <x v="0"/>
    <x v="0"/>
    <x v="2"/>
    <s v="திமுக / DMK"/>
    <x v="0"/>
    <x v="1"/>
    <x v="1"/>
    <x v="2"/>
    <x v="2"/>
    <x v="2"/>
    <x v="5"/>
    <x v="2"/>
    <s v="BC"/>
    <x v="8"/>
    <n v="0"/>
    <s v="Correctly Done"/>
    <s v="-"/>
    <s v="-"/>
    <s v="0.1.12 (60)"/>
    <x v="1"/>
    <x v="0"/>
    <x v="0"/>
    <x v="7"/>
    <n v="1.1351351351351351"/>
    <n v="0.84848484848484851"/>
    <n v="1.0769230769230769"/>
    <n v="0.59193365685780508"/>
    <n v="1.2600000000000002"/>
    <n v="0.63746701507763626"/>
    <n v="10.455781200000001"/>
    <n v="78.705055099999996"/>
  </r>
  <r>
    <s v="ZRKZHQA1FZRdxyHwMk6o"/>
    <s v="2025-07-31 11:41:17.191475"/>
    <x v="1"/>
    <s v="(10.4140805, 78.6613384)"/>
    <s v="CM76+J69,,Kudumiyamalai,622104,Tamil Nadu,India."/>
    <s v="https://firebasestorage.googleapis.com/v0/b/mindbrink-survey-production.appspot.com/o/audioFiles%2FAtznECuQc6klLPsRR6u2%2F2ukCmICpvKWhqTT6dgmjG6nFGjc2%2F2025-07-31%2011%3A41%3A12.355175.m4a?alt=media&amp;token=7a1fae69-7f67-4e86-af15-024b3e35bd3a"/>
    <n v="189"/>
    <s v="false"/>
    <x v="2"/>
    <s v="+919698565662"/>
    <x v="0"/>
    <s v="ILLUPUR"/>
    <x v="5"/>
    <s v="Pubarani"/>
    <x v="1"/>
    <n v="7825018464"/>
    <x v="3"/>
    <s v="இல்லத்தரசி/ Housewife"/>
    <s v="10,000க்கும் குறைவானது/Less than 10,000"/>
    <x v="1"/>
    <x v="2"/>
    <x v="1"/>
    <x v="0"/>
    <s v="அதிமுக / AIADMK"/>
    <x v="3"/>
    <x v="1"/>
    <x v="1"/>
    <x v="0"/>
    <x v="1"/>
    <x v="3"/>
    <x v="0"/>
    <x v="0"/>
    <s v="BC"/>
    <x v="7"/>
    <n v="0"/>
    <s v="Correctly Done"/>
    <s v="-"/>
    <s v="-"/>
    <s v="0.1.12 (60)"/>
    <x v="1"/>
    <x v="0"/>
    <x v="1"/>
    <x v="6"/>
    <n v="0.8936170212765957"/>
    <n v="0.96923076923076912"/>
    <n v="1.1666666666666667"/>
    <n v="2.0011999302960199"/>
    <n v="2.0275862068965518"/>
    <n v="2.3347332520120236"/>
    <n v="10.414080500000001"/>
    <n v="78.661338400000005"/>
  </r>
  <r>
    <s v="WjbXoetfplq9bBpTzqgA"/>
    <s v="2025-07-31 11:41:55.860963"/>
    <x v="1"/>
    <s v="(10.4557562, 78.7050501)"/>
    <s v="FP44+82G,,Annavasal,622101,Tamil Nadu,India."/>
    <s v="https://firebasestorage.googleapis.com/v0/b/mindbrink-survey-production.appspot.com/o/audioFiles%2FAtznECuQc6klLPsRR6u2%2Fe5risFoEPidDckOLperfsZqxzae2%2F2025-07-31%2011%3A41%3A51.449339.m4a?alt=media&amp;token=17c5670f-78d4-49c9-9ec1-59c99209277b"/>
    <n v="246"/>
    <s v="false"/>
    <x v="1"/>
    <s v="+918508766594"/>
    <x v="0"/>
    <s v="ILLUPUR"/>
    <x v="1"/>
    <s v="சீனிவாசன்"/>
    <x v="0"/>
    <n v="9384493452"/>
    <x v="3"/>
    <s v="விவசாயி/ Farmer"/>
    <s v="10,000 - 25,000"/>
    <x v="2"/>
    <x v="0"/>
    <x v="0"/>
    <x v="0"/>
    <s v="இந்திய தேசிய காங்கிரஸ் / INC"/>
    <x v="1"/>
    <x v="0"/>
    <x v="0"/>
    <x v="1"/>
    <x v="2"/>
    <x v="0"/>
    <x v="5"/>
    <x v="0"/>
    <s v="SC"/>
    <x v="5"/>
    <n v="0"/>
    <s v="Correctly Done"/>
    <s v="-"/>
    <s v="-"/>
    <s v="0.1.12 (60)"/>
    <x v="1"/>
    <x v="0"/>
    <x v="4"/>
    <x v="5"/>
    <n v="1.1351351351351351"/>
    <n v="0.96923076923076912"/>
    <n v="0.82894736842105265"/>
    <n v="0.59193365685780508"/>
    <n v="1.6390243902439026"/>
    <n v="0.49068184713212792"/>
    <n v="10.4557562"/>
    <n v="78.705050099999994"/>
  </r>
  <r>
    <s v="DypD8JOVDpGNZCGwGCWF"/>
    <s v="2025-07-31 11:44:21.800996"/>
    <x v="1"/>
    <s v="(10.4142734, 78.6614817)"/>
    <s v="CM76+J69,,Kudumiyamalai,622104,Tamil Nadu,India."/>
    <s v="https://firebasestorage.googleapis.com/v0/b/mindbrink-survey-production.appspot.com/o/audioFiles%2FAtznECuQc6klLPsRR6u2%2F2ukCmICpvKWhqTT6dgmjG6nFGjc2%2F2025-07-31%2011%3A44%3A18.254434.m4a?alt=media&amp;token=b8887410-f288-4688-8321-c0fddb2069a4"/>
    <n v="121"/>
    <s v="false"/>
    <x v="2"/>
    <s v="+919698565662"/>
    <x v="0"/>
    <s v="ILLUPUR"/>
    <x v="5"/>
    <s v="Marikannu"/>
    <x v="1"/>
    <n v="8489081192"/>
    <x v="2"/>
    <s v="இல்லத்தரசி/ Housewife"/>
    <s v="10,000க்கும் குறைவானது/Less than 10,000"/>
    <x v="1"/>
    <x v="1"/>
    <x v="2"/>
    <x v="1"/>
    <s v="அதிமுக / AIADMK"/>
    <x v="3"/>
    <x v="0"/>
    <x v="0"/>
    <x v="1"/>
    <x v="0"/>
    <x v="2"/>
    <x v="0"/>
    <x v="0"/>
    <s v="BC"/>
    <x v="7"/>
    <s v="surveyor asking first two questions only "/>
    <s v="Fake Audio/Empty Audio"/>
    <s v="-"/>
    <s v="-"/>
    <s v="0.1.12 (60)"/>
    <x v="0"/>
    <x v="1"/>
    <x v="1"/>
    <x v="6"/>
    <n v="0.8936170212765957"/>
    <n v="0.84"/>
    <n v="0.875"/>
    <n v="1"/>
    <n v="2.0275862068965518"/>
    <n v="0.875"/>
    <n v="10.414273400000001"/>
    <n v="78.661481699999996"/>
  </r>
  <r>
    <s v="yJxCHpruHIo3Z7ks1pFq"/>
    <s v="2025-07-31 11:47:44.795498"/>
    <x v="1"/>
    <s v="(10.4140376, 78.6612648)"/>
    <s v="CM76+J69,,Kudumiyamalai,622104,Tamil Nadu,India."/>
    <s v="https://firebasestorage.googleapis.com/v0/b/mindbrink-survey-production.appspot.com/o/audioFiles%2FAtznECuQc6klLPsRR6u2%2F2ukCmICpvKWhqTT6dgmjG6nFGjc2%2F2025-07-31%2011%3A47%3A41.237147.m4a?alt=media&amp;token=94dde514-3e11-4f88-9fad-6c096ef793a9"/>
    <n v="89"/>
    <s v="false"/>
    <x v="2"/>
    <s v="+919698565662"/>
    <x v="0"/>
    <s v="ILLUPUR"/>
    <x v="5"/>
    <s v="Deivanai"/>
    <x v="1"/>
    <n v="9514560831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1"/>
    <s v="BC"/>
    <x v="7"/>
    <n v="0"/>
    <s v="Not Asking All The Questions"/>
    <s v="-"/>
    <s v="-"/>
    <s v="0.1.12 (60)"/>
    <x v="1"/>
    <x v="1"/>
    <x v="0"/>
    <x v="6"/>
    <n v="0.8936170212765957"/>
    <n v="0.84"/>
    <n v="0.875"/>
    <n v="0.59193365685780508"/>
    <n v="2.0275862068965518"/>
    <n v="0.5179419497505795"/>
    <n v="10.4140376"/>
    <n v="78.661264799999998"/>
  </r>
  <r>
    <s v="0ucC2BIAiNzc2dNOoVkR"/>
    <s v="2025-07-31 11:49:35.682915"/>
    <x v="1"/>
    <s v="(10.4557503, 78.7050881)"/>
    <s v="FP44+82G,,Annavasal,622101,Tamil Nadu,India."/>
    <s v="https://firebasestorage.googleapis.com/v0/b/mindbrink-survey-production.appspot.com/o/audioFiles%2FAtznECuQc6klLPsRR6u2%2Fe5risFoEPidDckOLperfsZqxzae2%2F2025-07-31%2011%3A49%3A30.126787.m4a?alt=media&amp;token=3b5577a6-5869-4459-8c0f-0375b79d5603"/>
    <n v="265"/>
    <s v="false"/>
    <x v="1"/>
    <s v="+918508766594"/>
    <x v="0"/>
    <s v="ILLUPUR"/>
    <x v="1"/>
    <s v="கிருஷ்ணன்"/>
    <x v="0"/>
    <s v="No Number"/>
    <x v="3"/>
    <s v="சொந்த தொழில் / சுயதொழில் செய்பவர்/ Self Employed/Business"/>
    <s v="10,000 - 25,000"/>
    <x v="1"/>
    <x v="0"/>
    <x v="1"/>
    <x v="1"/>
    <s v="அதிமுக / AIADMK"/>
    <x v="2"/>
    <x v="0"/>
    <x v="0"/>
    <x v="0"/>
    <x v="1"/>
    <x v="0"/>
    <x v="4"/>
    <x v="0"/>
    <s v="OBC"/>
    <x v="15"/>
    <n v="0"/>
    <s v="Correctly Done"/>
    <s v="-"/>
    <s v="-"/>
    <s v="0.1.12 (60)"/>
    <x v="1"/>
    <x v="0"/>
    <x v="1"/>
    <x v="2"/>
    <n v="1.1351351351351351"/>
    <n v="0.96923076923076912"/>
    <n v="0.82894736842105265"/>
    <n v="2.0011999302960199"/>
    <n v="5.9154929577464786E-2"/>
    <n v="1.6588894159032797"/>
    <n v="10.4557503"/>
    <n v="78.705088099999998"/>
  </r>
  <r>
    <s v="RtHf60Y9eAmvwpX9bIqt"/>
    <s v="2025-07-31 11:51:10.734939"/>
    <x v="1"/>
    <s v="(10.413926, 78.6626696)"/>
    <s v="Pudukottai - Manapparai Road,,Kudumiyamalai,622104,Tamil Nadu,India."/>
    <s v="https://firebasestorage.googleapis.com/v0/b/mindbrink-survey-production.appspot.com/o/audioFiles%2FAtznECuQc6klLPsRR6u2%2F2ukCmICpvKWhqTT6dgmjG6nFGjc2%2F2025-07-31%2011%3A51%3A07.084608.m4a?alt=media&amp;token=83b01f36-06ed-41fd-b6eb-d2148c5b1cad"/>
    <n v="112"/>
    <s v="false"/>
    <x v="2"/>
    <s v="+919698565662"/>
    <x v="0"/>
    <s v="ILLUPUR"/>
    <x v="5"/>
    <s v="Kalingasen"/>
    <x v="0"/>
    <n v="9786518127"/>
    <x v="3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3"/>
    <x v="0"/>
    <x v="0"/>
    <x v="1"/>
    <x v="0"/>
    <x v="2"/>
    <x v="0"/>
    <x v="1"/>
    <s v="BC"/>
    <x v="7"/>
    <s v="surveyor asking first two questions only "/>
    <s v="Not Asking All The Questions"/>
    <s v="-"/>
    <s v="-"/>
    <s v="0.1.12 (60)"/>
    <x v="1"/>
    <x v="1"/>
    <x v="1"/>
    <x v="6"/>
    <n v="1.1351351351351351"/>
    <n v="0.96923076923076912"/>
    <n v="0.82894736842105265"/>
    <n v="2.0011999302960199"/>
    <n v="2.0275862068965518"/>
    <n v="1.6588894159032797"/>
    <n v="10.413926"/>
    <n v="78.662669600000001"/>
  </r>
  <r>
    <s v="5xqt6Zzh33uxIz76NpHq"/>
    <s v="2025-07-31 11:56:07.640150"/>
    <x v="1"/>
    <s v="(10.4564413, 78.7044716)"/>
    <s v="FP43+MRX,,Annavasal,622101,Tamil Nadu,India."/>
    <s v="https://firebasestorage.googleapis.com/v0/b/mindbrink-survey-production.appspot.com/o/audioFiles%2FAtznECuQc6klLPsRR6u2%2Fe5risFoEPidDckOLperfsZqxzae2%2F2025-07-31%2011%3A56%3A02.713735.m4a?alt=media&amp;token=3fef27ca-553c-42d7-b302-23c2549cb1b4"/>
    <n v="270"/>
    <s v="false"/>
    <x v="1"/>
    <s v="+918508766594"/>
    <x v="0"/>
    <s v="ILLUPUR"/>
    <x v="1"/>
    <s v="சின்னம்மாள்"/>
    <x v="1"/>
    <n v="7825973595"/>
    <x v="0"/>
    <s v="இல்லத்தரசி/ Housewife"/>
    <s v="10,000 - 25,000"/>
    <x v="1"/>
    <x v="1"/>
    <x v="1"/>
    <x v="1"/>
    <s v="தமிழக வெற்றி கழகம் / TVK"/>
    <x v="0"/>
    <x v="1"/>
    <x v="1"/>
    <x v="1"/>
    <x v="0"/>
    <x v="0"/>
    <x v="0"/>
    <x v="0"/>
    <s v="General"/>
    <x v="16"/>
    <n v="0"/>
    <s v="Correctly Done"/>
    <s v="-"/>
    <s v="-"/>
    <s v="0.1.12 (60)"/>
    <x v="1"/>
    <x v="0"/>
    <x v="2"/>
    <x v="2"/>
    <n v="0.8936170212765957"/>
    <n v="1.2824427480916032"/>
    <n v="0.95454545454545459"/>
    <n v="2.0011999302960199"/>
    <n v="5.9154929577464786E-2"/>
    <n v="1.9102362971007465"/>
    <n v="10.4564413"/>
    <n v="78.704471600000005"/>
  </r>
  <r>
    <s v="gGmTtw0LNeciPOrr2Z2y"/>
    <s v="2025-07-31 11:58:23.749571"/>
    <x v="1"/>
    <s v="(10.4112259, 78.6638583)"/>
    <s v="CM68+R3J,,Kudumiyamalai,622104,Tamil Nadu,India."/>
    <s v="https://firebasestorage.googleapis.com/v0/b/mindbrink-survey-production.appspot.com/o/audioFiles%2FAtznECuQc6klLPsRR6u2%2F2ukCmICpvKWhqTT6dgmjG6nFGjc2%2F2025-07-31%2011%3A58%3A18.146512.m4a?alt=media&amp;token=def0b0d3-383f-4b02-900c-eeb1701db445"/>
    <n v="225"/>
    <s v="false"/>
    <x v="2"/>
    <s v="+919698565662"/>
    <x v="0"/>
    <s v="ILLUPUR"/>
    <x v="5"/>
    <s v="vasantha"/>
    <x v="1"/>
    <n v="6379686026"/>
    <x v="0"/>
    <s v="இல்லத்தரசி/ Housewife"/>
    <s v="10,000க்கும் குறைவானது/Less than 10,000"/>
    <x v="2"/>
    <x v="1"/>
    <x v="2"/>
    <x v="3"/>
    <s v="திமுக / DMK"/>
    <x v="0"/>
    <x v="1"/>
    <x v="1"/>
    <x v="2"/>
    <x v="2"/>
    <x v="3"/>
    <x v="0"/>
    <x v="4"/>
    <s v="BC"/>
    <x v="14"/>
    <n v="0"/>
    <s v="Correctly Done"/>
    <s v="-"/>
    <s v="-"/>
    <s v="0.1.12 (60)"/>
    <x v="1"/>
    <x v="0"/>
    <x v="0"/>
    <x v="8"/>
    <n v="0.8936170212765957"/>
    <n v="1.2824427480916032"/>
    <n v="0.95454545454545459"/>
    <n v="1"/>
    <n v="1.3125"/>
    <n v="0.95454545454545459"/>
    <n v="10.4112259"/>
    <n v="78.663858300000001"/>
  </r>
  <r>
    <s v="peBZosCHNSqG3KLBKYvr"/>
    <s v="2025-07-31 12:01:42.914078"/>
    <x v="1"/>
    <s v="(10.4559999, 78.7047606)"/>
    <s v="FP44+836,,Annavasal,622101,Tamil Nadu,India."/>
    <s v="https://firebasestorage.googleapis.com/v0/b/mindbrink-survey-production.appspot.com/o/audioFiles%2FAtznECuQc6klLPsRR6u2%2Fe5risFoEPidDckOLperfsZqxzae2%2F2025-07-31%2012%3A01%3A37.640419.m4a?alt=media&amp;token=e11375f1-072a-4f08-92af-873eabf1b6cd"/>
    <n v="206"/>
    <s v="false"/>
    <x v="1"/>
    <s v="+918508766594"/>
    <x v="0"/>
    <s v="ILLUPUR"/>
    <x v="1"/>
    <s v="ஜோதி "/>
    <x v="1"/>
    <n v="8489743837"/>
    <x v="0"/>
    <s v="இல்லத்தரசி/ Housewife"/>
    <s v="10,000 - 25,000"/>
    <x v="2"/>
    <x v="1"/>
    <x v="1"/>
    <x v="3"/>
    <s v="தமிழக வெற்றி கழகம் / TVK"/>
    <x v="0"/>
    <x v="1"/>
    <x v="1"/>
    <x v="1"/>
    <x v="0"/>
    <x v="2"/>
    <x v="2"/>
    <x v="2"/>
    <s v="General"/>
    <x v="16"/>
    <n v="0"/>
    <s v="Correctly Done"/>
    <s v="-"/>
    <s v="-"/>
    <s v="0.1.12 (60)"/>
    <x v="1"/>
    <x v="0"/>
    <x v="2"/>
    <x v="2"/>
    <n v="0.8936170212765957"/>
    <n v="1.2824427480916032"/>
    <n v="0.95454545454545459"/>
    <n v="2.0011999302960199"/>
    <n v="5.9154929577464786E-2"/>
    <n v="1.9102362971007465"/>
    <n v="10.4559999"/>
    <n v="78.7047606"/>
  </r>
  <r>
    <s v="iZkVnvdVESGZzLFapHzZ"/>
    <s v="2025-07-31 12:02:03.858134"/>
    <x v="1"/>
    <s v="(10.4117986, 78.66373)"/>
    <s v="CM68+R3J,,Kudumiyamalai,622104,Tamil Nadu,India."/>
    <s v="https://firebasestorage.googleapis.com/v0/b/mindbrink-survey-production.appspot.com/o/audioFiles%2FAtznECuQc6klLPsRR6u2%2F2ukCmICpvKWhqTT6dgmjG6nFGjc2%2F2025-07-31%2012%3A02%3A00.545967.m4a?alt=media&amp;token=07dc2432-1808-454e-a12e-45bd8c4e8792"/>
    <n v="115"/>
    <s v="false"/>
    <x v="2"/>
    <s v="+919698565662"/>
    <x v="0"/>
    <s v="ILLUPUR"/>
    <x v="5"/>
    <s v="Govindasamy"/>
    <x v="0"/>
    <n v="9655474614"/>
    <x v="3"/>
    <s v="விவசாயி/ Farmer"/>
    <s v="10,000 - 25,000"/>
    <x v="2"/>
    <x v="1"/>
    <x v="1"/>
    <x v="3"/>
    <s v="அதிமுக / AIADMK"/>
    <x v="1"/>
    <x v="1"/>
    <x v="1"/>
    <x v="2"/>
    <x v="2"/>
    <x v="2"/>
    <x v="0"/>
    <x v="4"/>
    <s v="BC"/>
    <x v="14"/>
    <n v="0"/>
    <s v="Fake Audio/Empty Audio"/>
    <s v="-"/>
    <s v="-"/>
    <s v="0.1.12 (60)"/>
    <x v="0"/>
    <x v="1"/>
    <x v="1"/>
    <x v="8"/>
    <n v="1.1351351351351351"/>
    <n v="0.96923076923076912"/>
    <n v="0.82894736842105265"/>
    <n v="2.0011999302960199"/>
    <n v="1.3125"/>
    <n v="1.6588894159032797"/>
    <n v="10.411798599999999"/>
    <n v="78.663730000000001"/>
  </r>
  <r>
    <s v="lwdKkhaXYzudTNNxznZO"/>
    <s v="2025-07-31 12:11:28.302699"/>
    <x v="1"/>
    <s v="(10.4126633, 78.6616787)"/>
    <s v="Kudumiyamalai,,Kudumiyamalai,622104,Tamil Nadu,India."/>
    <s v="https://firebasestorage.googleapis.com/v0/b/mindbrink-survey-production.appspot.com/o/audioFiles%2FAtznECuQc6klLPsRR6u2%2F2ukCmICpvKWhqTT6dgmjG6nFGjc2%2F2025-07-31%2012%3A11%3A21.370367.m4a?alt=media&amp;token=db1019b7-3c84-49d9-923b-98e35d77dee0"/>
    <n v="274"/>
    <s v="false"/>
    <x v="2"/>
    <s v="+919698565662"/>
    <x v="0"/>
    <s v="ILLUPUR"/>
    <x v="5"/>
    <s v="6385107834"/>
    <x v="1"/>
    <n v="6385107834"/>
    <x v="2"/>
    <s v="இல்லத்தரசி/ Housewife"/>
    <s v="10,000க்கும் குறைவானது/Less than 10,000"/>
    <x v="2"/>
    <x v="2"/>
    <x v="2"/>
    <x v="3"/>
    <s v="அதிமுக / AIADMK"/>
    <x v="1"/>
    <x v="1"/>
    <x v="1"/>
    <x v="1"/>
    <x v="0"/>
    <x v="2"/>
    <x v="0"/>
    <x v="1"/>
    <s v="BC"/>
    <x v="7"/>
    <n v="0"/>
    <s v="Not Doing It Properly"/>
    <s v="-"/>
    <s v="-"/>
    <s v="0.1.12 (60)"/>
    <x v="1"/>
    <x v="0"/>
    <x v="1"/>
    <x v="6"/>
    <n v="0.8936170212765957"/>
    <n v="0.84"/>
    <n v="0.875"/>
    <n v="1"/>
    <n v="2.0275862068965518"/>
    <n v="0.875"/>
    <n v="10.4126633"/>
    <n v="78.661678699999996"/>
  </r>
  <r>
    <s v="s5QhZOc9bClBQwVqegli"/>
    <s v="2025-07-31 12:26:03.844985"/>
    <x v="1"/>
    <s v="(10.4138537, 78.6639229)"/>
    <s v="CM77+FQ8,,Illupur,622104,Tamil Nadu,India."/>
    <s v="https://firebasestorage.googleapis.com/v0/b/mindbrink-survey-production.appspot.com/o/audioFiles%2FAtznECuQc6klLPsRR6u2%2F2ukCmICpvKWhqTT6dgmjG6nFGjc2%2F2025-07-31%2012%3A25%3A59.298188.m4a?alt=media&amp;token=18327583-6bb7-4347-a3fb-3a10972c9127"/>
    <n v="167"/>
    <s v="false"/>
    <x v="2"/>
    <s v="+919698565662"/>
    <x v="0"/>
    <s v="ILLUPUR"/>
    <x v="5"/>
    <s v="Vellaisamy"/>
    <x v="0"/>
    <n v="9787167694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1"/>
    <x v="0"/>
    <x v="1"/>
    <x v="0"/>
    <x v="0"/>
    <s v="BC"/>
    <x v="1"/>
    <n v="0"/>
    <s v="Not Asking All The Questions"/>
    <s v="-"/>
    <s v="-"/>
    <s v="0.1.12 (60)"/>
    <x v="1"/>
    <x v="1"/>
    <x v="0"/>
    <x v="1"/>
    <n v="1.1351351351351351"/>
    <n v="0.84"/>
    <n v="0.80769230769230771"/>
    <n v="0.59193365685780508"/>
    <n v="1.1057142857142856"/>
    <n v="0.47810026130822719"/>
    <n v="10.413853700000001"/>
    <n v="78.663922900000003"/>
  </r>
  <r>
    <s v="YgdS2uqAxqme4GLxIVco"/>
    <s v="2025-07-31 12:30:02.268182"/>
    <x v="1"/>
    <s v="(10.4136401, 78.6638611)"/>
    <s v="-"/>
    <s v="https://firebasestorage.googleapis.com/v0/b/mindbrink-survey-production.appspot.com/o/audioFiles%2FAtznECuQc6klLPsRR6u2%2F2ukCmICpvKWhqTT6dgmjG6nFGjc2%2F2025-07-31%2012%3A29%3A58.585006.m4a?alt=media&amp;token=948c5246-12c2-4dba-8b3f-abf8e40cef51"/>
    <n v="115"/>
    <s v="false"/>
    <x v="2"/>
    <s v="+919698565662"/>
    <x v="0"/>
    <s v="ILLUPUR"/>
    <x v="5"/>
    <s v="Vijay"/>
    <x v="0"/>
    <n v="9360147834"/>
    <x v="1"/>
    <s v="மாணவர்/ Student"/>
    <s v="10,000க்கும் குறைவானது/Less than 10,000"/>
    <x v="1"/>
    <x v="1"/>
    <x v="3"/>
    <x v="3"/>
    <s v="தமிழக வெற்றி கழகம் / TVK"/>
    <x v="0"/>
    <x v="1"/>
    <x v="1"/>
    <x v="2"/>
    <x v="2"/>
    <x v="3"/>
    <x v="0"/>
    <x v="2"/>
    <s v="BC"/>
    <x v="1"/>
    <n v="0"/>
    <s v="Not Asking All The Questions"/>
    <s v="-"/>
    <s v="-"/>
    <s v="0.1.12 (60)"/>
    <x v="1"/>
    <x v="1"/>
    <x v="2"/>
    <x v="1"/>
    <n v="1.1351351351351351"/>
    <n v="0.84848484848484851"/>
    <n v="1.0769230769230769"/>
    <n v="1"/>
    <n v="1.1057142857142856"/>
    <n v="1.0769230769230769"/>
    <n v="10.4136401"/>
    <n v="78.663861100000005"/>
  </r>
  <r>
    <s v="vngmGT6wtz3y245u27iX"/>
    <s v="2025-07-31 12:54:02.522546"/>
    <x v="1"/>
    <s v="(10.4140833, 78.6614676)"/>
    <s v="CM76+J69,,Kudumiyamalai,622104,Tamil Nadu,India."/>
    <s v="https://firebasestorage.googleapis.com/v0/b/mindbrink-survey-production.appspot.com/o/audioFiles%2FAtznECuQc6klLPsRR6u2%2FfYiv0HvGk4VbFlXYwsKbSZ6fwXI2%2F2025-07-31%2012%3A53%3A58.664428.m4a?alt=media&amp;token=975e795a-f41a-4e55-ac3d-f6e9588e9e35"/>
    <n v="116"/>
    <s v="false"/>
    <x v="3"/>
    <s v="+919443892814"/>
    <x v="0"/>
    <s v="ILLUPUR"/>
    <x v="5"/>
    <s v="Santhi"/>
    <x v="1"/>
    <n v="8940461677"/>
    <x v="0"/>
    <s v="இல்லத்தரசி/ Housewife"/>
    <s v="10,000க்கும் குறைவானது/Less than 10,000"/>
    <x v="2"/>
    <x v="1"/>
    <x v="2"/>
    <x v="3"/>
    <s v="அதிமுக / AIADMK"/>
    <x v="3"/>
    <x v="1"/>
    <x v="1"/>
    <x v="1"/>
    <x v="0"/>
    <x v="2"/>
    <x v="0"/>
    <x v="2"/>
    <s v="BC"/>
    <x v="1"/>
    <n v="0"/>
    <s v="Fake Audio/Empty Audio"/>
    <s v="-"/>
    <s v="-"/>
    <s v="0.1.12 (60)"/>
    <x v="0"/>
    <x v="1"/>
    <x v="1"/>
    <x v="1"/>
    <n v="0.8936170212765957"/>
    <n v="1.2824427480916032"/>
    <n v="0.95454545454545459"/>
    <n v="1"/>
    <n v="1.1057142857142856"/>
    <n v="0.95454545454545459"/>
    <n v="10.4140833"/>
    <n v="78.661467599999995"/>
  </r>
  <r>
    <s v="leEADqwPcKz6BotL4x9N"/>
    <s v="2025-07-31 12:57:44.968910"/>
    <x v="1"/>
    <s v="(10.41389, 78.6607633)"/>
    <s v="CM76+J69,,Kudumiyamalai,622104,Tamil Nadu,India."/>
    <s v="https://firebasestorage.googleapis.com/v0/b/mindbrink-survey-production.appspot.com/o/audioFiles%2FAtznECuQc6klLPsRR6u2%2FfYiv0HvGk4VbFlXYwsKbSZ6fwXI2%2F2025-07-31%2012%3A57%3A40.831785.m4a?alt=media&amp;token=225cfa40-7366-4ae9-8caf-a6337dacedaf"/>
    <n v="125"/>
    <s v="false"/>
    <x v="3"/>
    <s v="+919443892814"/>
    <x v="0"/>
    <s v="ILLUPUR"/>
    <x v="5"/>
    <s v="sugumar"/>
    <x v="0"/>
    <n v="7094139842"/>
    <x v="0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1"/>
    <x v="3"/>
    <x v="1"/>
    <x v="0"/>
    <x v="1"/>
    <x v="0"/>
    <x v="4"/>
    <s v="BC"/>
    <x v="1"/>
    <n v="0"/>
    <s v="Fake Audio/Empty Audio"/>
    <s v="-"/>
    <s v="-"/>
    <s v="0.1.12 (60)"/>
    <x v="0"/>
    <x v="1"/>
    <x v="0"/>
    <x v="1"/>
    <n v="1.1351351351351351"/>
    <n v="1.2824427480916032"/>
    <n v="1.9534883720930234"/>
    <n v="0.59193365685780508"/>
    <n v="1.1057142857142856"/>
    <n v="1.1563355157222239"/>
    <n v="10.41389"/>
    <n v="78.660763299999999"/>
  </r>
  <r>
    <s v="bpigyKPstYjv6bOZoVvd"/>
    <s v="2025-07-31 13:01:40.802502"/>
    <x v="1"/>
    <s v="(10.4139133, 78.6610367)"/>
    <s v="CM76+J69,,Kudumiyamalai,622104,Tamil Nadu,India."/>
    <s v="https://firebasestorage.googleapis.com/v0/b/mindbrink-survey-production.appspot.com/o/audioFiles%2FAtznECuQc6klLPsRR6u2%2FfYiv0HvGk4VbFlXYwsKbSZ6fwXI2%2F2025-07-31%2013%3A01%3A36.586293.m4a?alt=media&amp;token=50619f91-5f83-476b-9cb0-b841b3c6727f"/>
    <n v="208"/>
    <s v="false"/>
    <x v="3"/>
    <s v="+919443892814"/>
    <x v="0"/>
    <s v="ILLUPUR"/>
    <x v="5"/>
    <s v="Subramaniyan"/>
    <x v="0"/>
    <n v="7538805131"/>
    <x v="2"/>
    <s v="சொந்த தொழில் / சுயதொழில் செய்பவர்/ Self Employed/Business"/>
    <s v="10,000க்கும் குறைவானது/Less than 10,000"/>
    <x v="1"/>
    <x v="1"/>
    <x v="0"/>
    <x v="3"/>
    <s v="அதிமுக / AIADMK"/>
    <x v="3"/>
    <x v="1"/>
    <x v="1"/>
    <x v="1"/>
    <x v="2"/>
    <x v="2"/>
    <x v="2"/>
    <x v="2"/>
    <s v="OBC"/>
    <x v="0"/>
    <s v="randomly asking questions "/>
    <s v="Not Asking All The Questions"/>
    <s v="-"/>
    <s v="-"/>
    <s v="0.1.12 (60)"/>
    <x v="1"/>
    <x v="0"/>
    <x v="1"/>
    <x v="0"/>
    <n v="1.1351351351351351"/>
    <n v="0.84"/>
    <n v="0.80769230769230771"/>
    <n v="0.59193365685780508"/>
    <n v="1.3034482758620689"/>
    <n v="0.47810026130822719"/>
    <n v="10.413913300000001"/>
    <n v="78.661036699999997"/>
  </r>
  <r>
    <s v="k8b4aQ72bKTMtVChUlsS"/>
    <s v="2025-07-31 13:06:01.478204"/>
    <x v="1"/>
    <s v="(10.41423, 78.6605833)"/>
    <s v="CM76+J69,,Kudumiyamalai,622104,Tamil Nadu,India."/>
    <s v="https://firebasestorage.googleapis.com/v0/b/mindbrink-survey-production.appspot.com/o/audioFiles%2FAtznECuQc6klLPsRR6u2%2FfYiv0HvGk4VbFlXYwsKbSZ6fwXI2%2F2025-07-31%2013%3A05%3A57.499829.m4a?alt=media&amp;token=ddcea48e-2693-418a-893d-507b4eb2b2ea"/>
    <n v="134"/>
    <s v="false"/>
    <x v="3"/>
    <s v="+919443892814"/>
    <x v="0"/>
    <s v="ILLUPUR"/>
    <x v="5"/>
    <s v="Pugothai"/>
    <x v="1"/>
    <n v="9159121208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2"/>
    <x v="1"/>
    <x v="7"/>
    <x v="0"/>
    <s v="BC"/>
    <x v="7"/>
    <s v="randomly asking questions "/>
    <s v="Not Asking All The Questions"/>
    <s v="-"/>
    <s v="-"/>
    <s v="0.1.12 (60)"/>
    <x v="1"/>
    <x v="1"/>
    <x v="0"/>
    <x v="6"/>
    <n v="0.8936170212765957"/>
    <n v="0.84"/>
    <n v="0.875"/>
    <n v="0.59193365685780508"/>
    <n v="2.0275862068965518"/>
    <n v="0.5179419497505795"/>
    <n v="10.41423"/>
    <n v="78.660583299999999"/>
  </r>
  <r>
    <s v="CPqhggRWCgUSSbDXjjwj"/>
    <s v="2025-07-31 13:12:31.769164"/>
    <x v="1"/>
    <s v="(10.41394, 78.6605217)"/>
    <s v="CM76+H5X,,Kudumiyamalai,622104,Tamil Nadu,India."/>
    <s v="https://firebasestorage.googleapis.com/v0/b/mindbrink-survey-production.appspot.com/o/audioFiles%2FAtznECuQc6klLPsRR6u2%2FfYiv0HvGk4VbFlXYwsKbSZ6fwXI2%2F2025-07-31%2013%3A12%3A26.567977.m4a?alt=media&amp;token=09a879ea-af78-4078-b68f-942b1756a869"/>
    <n v="218"/>
    <s v="false"/>
    <x v="3"/>
    <s v="+919443892814"/>
    <x v="0"/>
    <s v="ILLUPUR"/>
    <x v="5"/>
    <s v="Mohamed gani"/>
    <x v="0"/>
    <n v="9095597483"/>
    <x v="3"/>
    <s v="கூலி தொழில்/ Daily Wage"/>
    <s v="10,000க்கும் குறைவானது/Less than 10,000"/>
    <x v="2"/>
    <x v="1"/>
    <x v="1"/>
    <x v="1"/>
    <s v="அதிமுக / AIADMK"/>
    <x v="3"/>
    <x v="0"/>
    <x v="0"/>
    <x v="0"/>
    <x v="1"/>
    <x v="2"/>
    <x v="2"/>
    <x v="0"/>
    <s v="Muslim"/>
    <x v="8"/>
    <n v="0"/>
    <s v="Not Asking All The Questions"/>
    <s v="-"/>
    <s v="-"/>
    <s v="0.1.12 (60)"/>
    <x v="1"/>
    <x v="0"/>
    <x v="1"/>
    <x v="7"/>
    <n v="1.1351351351351351"/>
    <n v="0.96923076923076912"/>
    <n v="0.82894736842105265"/>
    <n v="2.0011999302960199"/>
    <n v="1.2600000000000002"/>
    <n v="1.6588894159032797"/>
    <n v="10.41394"/>
    <n v="78.660521700000004"/>
  </r>
  <r>
    <s v="LaTMQyX6HEsmqnfRhO3c"/>
    <s v="2025-07-31 13:18:32.403501"/>
    <x v="1"/>
    <s v="(10.414032, 78.6606546)"/>
    <s v="-"/>
    <s v="https://firebasestorage.googleapis.com/v0/b/mindbrink-survey-production.appspot.com/o/audioFiles%2FAtznECuQc6klLPsRR6u2%2F2ukCmICpvKWhqTT6dgmjG6nFGjc2%2F2025-07-31%2013%3A18%3A25.547442.m4a?alt=media&amp;token=5aef288f-bcf6-4acd-917c-cc47617b751a"/>
    <n v="204"/>
    <s v="false"/>
    <x v="2"/>
    <s v="+919698565662"/>
    <x v="0"/>
    <s v="ILLUPUR"/>
    <x v="5"/>
    <s v="Arumugam"/>
    <x v="0"/>
    <n v="9159924292"/>
    <x v="3"/>
    <s v="சொந்த தொழில் / சுயதொழில் செய்பவர்/ Self Employed/Business"/>
    <s v="10,000க்கும் குறைவானது/Less than 10,000"/>
    <x v="0"/>
    <x v="0"/>
    <x v="1"/>
    <x v="1"/>
    <s v="அதிமுக / AIADMK"/>
    <x v="3"/>
    <x v="1"/>
    <x v="1"/>
    <x v="2"/>
    <x v="2"/>
    <x v="2"/>
    <x v="2"/>
    <x v="1"/>
    <s v="OBC"/>
    <x v="17"/>
    <n v="0"/>
    <s v="Not Doing It Properly"/>
    <s v="-"/>
    <s v="-"/>
    <s v="0.1.12 (60)"/>
    <x v="1"/>
    <x v="0"/>
    <x v="1"/>
    <x v="2"/>
    <n v="1.1351351351351351"/>
    <n v="0.96923076923076912"/>
    <n v="0.82894736842105265"/>
    <n v="2.0011999302960199"/>
    <n v="5.9154929577464786E-2"/>
    <n v="1.6588894159032797"/>
    <n v="10.414032000000001"/>
    <n v="78.660654600000001"/>
  </r>
  <r>
    <s v="eyIciS5zIYRYgnlW8fVF"/>
    <s v="2025-07-31 13:24:08.436438"/>
    <x v="1"/>
    <s v="(10.4142471, 78.6604942)"/>
    <s v="CM76+M4V,,Kudumiyamalai,622104,Tamil Nadu,India."/>
    <s v="https://firebasestorage.googleapis.com/v0/b/mindbrink-survey-production.appspot.com/o/audioFiles%2FAtznECuQc6klLPsRR6u2%2FfYiv0HvGk4VbFlXYwsKbSZ6fwXI2%2F2025-07-31%2013%3A24%3A04.035833.m4a?alt=media&amp;token=82a7b031-52d5-453f-a427-36b817b187f9"/>
    <n v="144"/>
    <s v="false"/>
    <x v="3"/>
    <s v="+919443892814"/>
    <x v="0"/>
    <s v="ILLUPUR"/>
    <x v="5"/>
    <s v="Sellathurai"/>
    <x v="0"/>
    <n v="994314294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3"/>
    <x v="1"/>
    <x v="3"/>
    <x v="1"/>
    <x v="0"/>
    <x v="1"/>
    <x v="7"/>
    <x v="1"/>
    <s v="OBC"/>
    <x v="17"/>
    <s v="randomly asking questions "/>
    <s v="Not Asking All The Questions"/>
    <s v="-"/>
    <s v="-"/>
    <s v="0.1.12 (60)"/>
    <x v="1"/>
    <x v="1"/>
    <x v="1"/>
    <x v="2"/>
    <n v="1.1351351351351351"/>
    <n v="0.84"/>
    <n v="0.80769230769230771"/>
    <n v="0.59193365685780508"/>
    <n v="5.9154929577464786E-2"/>
    <n v="0.47810026130822719"/>
    <n v="10.414247100000001"/>
    <n v="78.660494200000002"/>
  </r>
  <r>
    <s v="gGntWWLPuAkz6yecnve9"/>
    <s v="2025-07-31 13:27:30.326866"/>
    <x v="1"/>
    <s v="(10.4140146, 78.6606271)"/>
    <s v="CM76+J69,,Kudumiyamalai,622104,Tamil Nadu,India."/>
    <s v="https://firebasestorage.googleapis.com/v0/b/mindbrink-survey-production.appspot.com/o/audioFiles%2FAtznECuQc6klLPsRR6u2%2F2ukCmICpvKWhqTT6dgmjG6nFGjc2%2F2025-07-31%2013%3A27%3A22.557292.m4a?alt=media&amp;token=8ff34efe-55cb-4eff-9683-6b391a983c34"/>
    <n v="165"/>
    <s v="false"/>
    <x v="2"/>
    <s v="+919698565662"/>
    <x v="0"/>
    <s v="ILLUPUR"/>
    <x v="5"/>
    <s v="kalarani"/>
    <x v="1"/>
    <n v="9943994298"/>
    <x v="0"/>
    <s v="இல்லத்தரசி/ Housewife"/>
    <s v="10,000க்கும் குறைவானது/Less than 10,000"/>
    <x v="2"/>
    <x v="1"/>
    <x v="1"/>
    <x v="3"/>
    <s v="அதிமுக / AIADMK"/>
    <x v="1"/>
    <x v="1"/>
    <x v="1"/>
    <x v="2"/>
    <x v="0"/>
    <x v="2"/>
    <x v="2"/>
    <x v="4"/>
    <s v="OBC"/>
    <x v="1"/>
    <n v="0"/>
    <s v="Not Doing It Properly"/>
    <s v="-"/>
    <s v="-"/>
    <s v="0.1.12 (60)"/>
    <x v="1"/>
    <x v="1"/>
    <x v="1"/>
    <x v="1"/>
    <n v="0.8936170212765957"/>
    <n v="1.2824427480916032"/>
    <n v="0.95454545454545459"/>
    <n v="2.0011999302960199"/>
    <n v="1.1057142857142856"/>
    <n v="1.9102362971007465"/>
    <n v="10.4140146"/>
    <n v="78.660627099999999"/>
  </r>
  <r>
    <s v="ziyTZjRlJ7sBsUXsCvRN"/>
    <s v="2025-07-31 13:32:37.187502"/>
    <x v="1"/>
    <s v="(10.4143317, 78.6600781)"/>
    <s v="CM76+M3X,,Kudumiyamalai,622104,Tamil Nadu,India."/>
    <s v="https://firebasestorage.googleapis.com/v0/b/mindbrink-survey-production.appspot.com/o/audioFiles%2FAtznECuQc6klLPsRR6u2%2F2ukCmICpvKWhqTT6dgmjG6nFGjc2%2F2025-07-31%2013%3A32%3A30.756815.m4a?alt=media&amp;token=d73aa1a6-861b-4cbf-bfc5-f565eac85c3f"/>
    <n v="204"/>
    <s v="false"/>
    <x v="2"/>
    <s v="+919698565662"/>
    <x v="0"/>
    <s v="ILLUPUR"/>
    <x v="5"/>
    <s v="Raja"/>
    <x v="0"/>
    <n v="9500818526"/>
    <x v="0"/>
    <s v="சொந்த தொழில் / சுயதொழில் செய்பவர்/ Self Employed/Business"/>
    <s v="10,000 - 25,000"/>
    <x v="2"/>
    <x v="1"/>
    <x v="1"/>
    <x v="3"/>
    <s v="அதிமுக / AIADMK"/>
    <x v="3"/>
    <x v="0"/>
    <x v="0"/>
    <x v="2"/>
    <x v="2"/>
    <x v="1"/>
    <x v="0"/>
    <x v="0"/>
    <s v="Muslim"/>
    <x v="8"/>
    <n v="0"/>
    <s v="Correctly Done"/>
    <s v="-"/>
    <s v="-"/>
    <s v="0.1.12 (60)"/>
    <x v="1"/>
    <x v="0"/>
    <x v="1"/>
    <x v="7"/>
    <n v="1.1351351351351351"/>
    <n v="1.2824427480916032"/>
    <n v="1.9534883720930234"/>
    <n v="2.0011999302960199"/>
    <n v="1.2600000000000002"/>
    <n v="3.9093207940666437"/>
    <n v="10.4143317"/>
    <n v="78.660078100000007"/>
  </r>
  <r>
    <s v="tRERT7BG5Wt9lOrUKA3z"/>
    <s v="2025-07-31 13:38:23.288581"/>
    <x v="1"/>
    <s v="(10.4140553, 78.6600717)"/>
    <s v="CM76+M3X,,Kudumiyamalai,622104,Tamil Nadu,India."/>
    <s v="https://firebasestorage.googleapis.com/v0/b/mindbrink-survey-production.appspot.com/o/audioFiles%2FAtznECuQc6klLPsRR6u2%2FfYiv0HvGk4VbFlXYwsKbSZ6fwXI2%2F2025-07-31%2013%3A38%3A17.665898.m4a?alt=media&amp;token=7a128d86-a244-48bd-9f28-f341ead358e3"/>
    <n v="190"/>
    <s v="false"/>
    <x v="3"/>
    <s v="+919443892814"/>
    <x v="0"/>
    <s v="ILLUPUR"/>
    <x v="5"/>
    <s v="Mohamed Baruk"/>
    <x v="0"/>
    <n v="9865170835"/>
    <x v="2"/>
    <s v="சொந்த தொழில் / சுயதொழில் செய்பவர்/ Self Employed/Business"/>
    <s v="10,000 - 25,000"/>
    <x v="2"/>
    <x v="1"/>
    <x v="1"/>
    <x v="1"/>
    <s v="அதிமுக / AIADMK"/>
    <x v="1"/>
    <x v="1"/>
    <x v="1"/>
    <x v="2"/>
    <x v="2"/>
    <x v="2"/>
    <x v="2"/>
    <x v="4"/>
    <s v="Muslim"/>
    <x v="8"/>
    <n v="0"/>
    <s v="Not Asking All The Questions"/>
    <s v="-"/>
    <s v="-"/>
    <s v="0.1.12 (60)"/>
    <x v="1"/>
    <x v="0"/>
    <x v="1"/>
    <x v="7"/>
    <n v="1.1351351351351351"/>
    <n v="0.84"/>
    <n v="0.80769230769230771"/>
    <n v="2.0011999302960199"/>
    <n v="1.2600000000000002"/>
    <n v="1.6163537898544778"/>
    <n v="10.414055299999999"/>
    <n v="78.660071700000003"/>
  </r>
  <r>
    <s v="ccTfpvH7uOTYKC7AIpLO"/>
    <s v="2025-07-31 13:43:31.399096"/>
    <x v="1"/>
    <s v="(10.4141436, 78.6601838)"/>
    <s v="CM76+M4V,,Kudumiyamalai,622104,Tamil Nadu,India."/>
    <s v="https://firebasestorage.googleapis.com/v0/b/mindbrink-survey-production.appspot.com/o/audioFiles%2FAtznECuQc6klLPsRR6u2%2F2ukCmICpvKWhqTT6dgmjG6nFGjc2%2F2025-07-31%2013%3A43%3A25.089585.m4a?alt=media&amp;token=51ced4da-c3f9-4043-bf94-40b00558b04e"/>
    <n v="198"/>
    <s v="false"/>
    <x v="2"/>
    <s v="+919698565662"/>
    <x v="0"/>
    <s v="ILLUPUR"/>
    <x v="5"/>
    <s v="muthusamy"/>
    <x v="0"/>
    <n v="9843217178"/>
    <x v="3"/>
    <s v="கூலி தொழில்/ Daily Wage"/>
    <s v="10,000 - 25,000"/>
    <x v="2"/>
    <x v="1"/>
    <x v="1"/>
    <x v="0"/>
    <s v="அதிமுக / AIADMK"/>
    <x v="3"/>
    <x v="1"/>
    <x v="3"/>
    <x v="1"/>
    <x v="2"/>
    <x v="1"/>
    <x v="0"/>
    <x v="7"/>
    <s v="BC"/>
    <x v="1"/>
    <s v="surveyor asking first two questions only "/>
    <s v="Not Doing It Properly"/>
    <s v="-"/>
    <s v="-"/>
    <s v="0.1.12 (60)"/>
    <x v="1"/>
    <x v="0"/>
    <x v="1"/>
    <x v="1"/>
    <n v="1.1351351351351351"/>
    <n v="0.96923076923076912"/>
    <n v="0.82894736842105265"/>
    <n v="2.0011999302960199"/>
    <n v="1.1057142857142856"/>
    <n v="1.6588894159032797"/>
    <n v="10.414143599999999"/>
    <n v="78.660183799999999"/>
  </r>
  <r>
    <s v="MoUSyDfIub7JN1wsTCdv"/>
    <s v="2025-07-31 13:53:17.159118"/>
    <x v="1"/>
    <s v="(10.4141583, 78.6601416)"/>
    <s v="CM76+M3X,,Kudumiyamalai,622104,Tamil Nadu,India."/>
    <s v="https://firebasestorage.googleapis.com/v0/b/mindbrink-survey-production.appspot.com/o/audioFiles%2FAtznECuQc6klLPsRR6u2%2FfYiv0HvGk4VbFlXYwsKbSZ6fwXI2%2F2025-07-31%2013%3A53%3A08.439590.m4a?alt=media&amp;token=7bdaa253-b94e-447a-9fde-1edda3764110"/>
    <n v="518"/>
    <s v="false"/>
    <x v="3"/>
    <s v="+919443892814"/>
    <x v="0"/>
    <s v="ILLUPUR"/>
    <x v="5"/>
    <s v="maheswari"/>
    <x v="1"/>
    <n v="7639607307"/>
    <x v="2"/>
    <s v="இல்லத்தரசி/ Housewife"/>
    <s v="10,000க்கும் குறைவானது/Less than 10,000"/>
    <x v="2"/>
    <x v="2"/>
    <x v="1"/>
    <x v="3"/>
    <s v="தமிழக வெற்றி கழகம் / TVK"/>
    <x v="0"/>
    <x v="1"/>
    <x v="3"/>
    <x v="1"/>
    <x v="2"/>
    <x v="1"/>
    <x v="0"/>
    <x v="0"/>
    <s v="BC"/>
    <x v="1"/>
    <n v="0"/>
    <s v="Not Asking All The Questions"/>
    <s v="-"/>
    <s v="-"/>
    <s v="0.1.12 (60)"/>
    <x v="1"/>
    <x v="0"/>
    <x v="2"/>
    <x v="1"/>
    <n v="0.8936170212765957"/>
    <n v="0.84"/>
    <n v="0.875"/>
    <n v="2.0011999302960199"/>
    <n v="1.1057142857142856"/>
    <n v="1.7510499390090175"/>
    <n v="10.4141583"/>
    <n v="78.660141600000003"/>
  </r>
  <r>
    <s v="NFQMusP3puoI1HowhdwJ"/>
    <s v="2025-07-31 13:54:42.626894"/>
    <x v="1"/>
    <s v="(10.4134503, 78.6602555)"/>
    <s v="CM76+959,,Kudumiyamalai,622104,Tamil Nadu,India."/>
    <s v="https://firebasestorage.googleapis.com/v0/b/mindbrink-survey-production.appspot.com/o/audioFiles%2FAtznECuQc6klLPsRR6u2%2F2ukCmICpvKWhqTT6dgmjG6nFGjc2%2F2025-07-31%2013%3A54%3A32.369181.m4a?alt=media&amp;token=4ed7699b-906d-4c43-89ad-7f4181df1133"/>
    <n v="442"/>
    <s v="false"/>
    <x v="2"/>
    <s v="+919698565662"/>
    <x v="0"/>
    <s v="ILLUPUR"/>
    <x v="5"/>
    <s v="Alagu"/>
    <x v="0"/>
    <n v="9047192600"/>
    <x v="3"/>
    <s v="கூலி தொழில்/ Daily Wage"/>
    <s v="10,000க்கும் குறைவானது/Less than 10,000"/>
    <x v="2"/>
    <x v="1"/>
    <x v="2"/>
    <x v="3"/>
    <s v="அதிமுக / AIADMK"/>
    <x v="3"/>
    <x v="1"/>
    <x v="3"/>
    <x v="1"/>
    <x v="0"/>
    <x v="1"/>
    <x v="0"/>
    <x v="7"/>
    <s v="BC"/>
    <x v="5"/>
    <n v="0"/>
    <s v="Not Doing It Properly"/>
    <s v="-"/>
    <s v="-"/>
    <s v="0.1.12 (60)"/>
    <x v="1"/>
    <x v="0"/>
    <x v="1"/>
    <x v="5"/>
    <n v="1.1351351351351351"/>
    <n v="0.96923076923076912"/>
    <n v="0.82894736842105265"/>
    <n v="1"/>
    <n v="1.6390243902439026"/>
    <n v="0.82894736842105265"/>
    <n v="10.413450299999999"/>
    <n v="78.660255500000005"/>
  </r>
  <r>
    <s v="GdjIlzTrYr0uXC5PaFns"/>
    <s v="2025-07-31 13:57:52.202048"/>
    <x v="1"/>
    <s v="(10.4537158, 78.705429)"/>
    <s v="FP34+C8M,,Pudukkottai,622101,Tamil Nadu,India."/>
    <s v="https://firebasestorage.googleapis.com/v0/b/mindbrink-survey-production.appspot.com/o/audioFiles%2FAtznECuQc6klLPsRR6u2%2Fe5risFoEPidDckOLperfsZqxzae2%2F2025-07-31%2013%3A57%3A38.870295.m4a?alt=media&amp;token=cfd9351a-714c-4a45-bca9-b16160da371b"/>
    <n v="295"/>
    <s v="false"/>
    <x v="1"/>
    <s v="+918508766594"/>
    <x v="0"/>
    <s v="ILLUPUR"/>
    <x v="1"/>
    <s v="கிருஷ்ணமூர்த்தி"/>
    <x v="0"/>
    <n v="9585337037"/>
    <x v="3"/>
    <s v="பணியாளர்/ Employee"/>
    <s v="10,000 - 25,000"/>
    <x v="2"/>
    <x v="0"/>
    <x v="2"/>
    <x v="1"/>
    <s v="அதிமுக / AIADMK"/>
    <x v="1"/>
    <x v="0"/>
    <x v="0"/>
    <x v="0"/>
    <x v="1"/>
    <x v="0"/>
    <x v="2"/>
    <x v="4"/>
    <s v="BC"/>
    <x v="1"/>
    <n v="0"/>
    <s v="Correctly Done"/>
    <s v="-"/>
    <s v="-"/>
    <s v="0.1.12 (60)"/>
    <x v="1"/>
    <x v="0"/>
    <x v="1"/>
    <x v="1"/>
    <n v="1.1351351351351351"/>
    <n v="0.96923076923076912"/>
    <n v="0.82894736842105265"/>
    <n v="1"/>
    <n v="1.1057142857142856"/>
    <n v="0.82894736842105265"/>
    <n v="10.453715799999999"/>
    <n v="78.705428999999995"/>
  </r>
  <r>
    <s v="2H7dNuRbrPqPKSagJma6"/>
    <s v="2025-07-31 14:03:27.419846"/>
    <x v="1"/>
    <s v="(10.4134936, 78.6602517)"/>
    <s v="CM76+959,,Kudumiyamalai,622104,Tamil Nadu,India."/>
    <s v="https://firebasestorage.googleapis.com/v0/b/mindbrink-survey-production.appspot.com/o/audioFiles%2FAtznECuQc6klLPsRR6u2%2F2ukCmICpvKWhqTT6dgmjG6nFGjc2%2F2025-07-31%2014%3A03%3A14.473704.m4a?alt=media&amp;token=3e86c421-2801-448e-b3cb-ee32d8372d43"/>
    <n v="331"/>
    <s v="false"/>
    <x v="2"/>
    <s v="+919698565662"/>
    <x v="0"/>
    <s v="ILLUPUR"/>
    <x v="5"/>
    <s v="Gomathi"/>
    <x v="1"/>
    <n v="9843244714"/>
    <x v="0"/>
    <s v="இல்லத்தரசி/ Housewife"/>
    <s v="10,000க்கும் குறைவானது/Less than 10,000"/>
    <x v="0"/>
    <x v="1"/>
    <x v="0"/>
    <x v="1"/>
    <s v="அதிமுக / AIADMK"/>
    <x v="3"/>
    <x v="1"/>
    <x v="1"/>
    <x v="1"/>
    <x v="2"/>
    <x v="2"/>
    <x v="0"/>
    <x v="0"/>
    <s v="BC"/>
    <x v="7"/>
    <n v="0"/>
    <s v="Not Asking All The Questions"/>
    <s v="-"/>
    <s v="-"/>
    <s v="0.1.12 (60)"/>
    <x v="1"/>
    <x v="0"/>
    <x v="1"/>
    <x v="6"/>
    <n v="0.8936170212765957"/>
    <n v="1.2824427480916032"/>
    <n v="0.95454545454545459"/>
    <n v="0.59193365685780508"/>
    <n v="2.0275862068965518"/>
    <n v="0.56502758154608668"/>
    <n v="10.413493600000001"/>
    <n v="78.660251700000003"/>
  </r>
  <r>
    <s v="3ykBeOgGzCrBHFIerVpF"/>
    <s v="2025-07-31 14:05:41.911256"/>
    <x v="1"/>
    <s v="(10.4130633, 78.65995)"/>
    <s v="Kudumiyamalai,,Kudumiyamalai,622104,Tamil Nadu,India."/>
    <s v="https://firebasestorage.googleapis.com/v0/b/mindbrink-survey-production.appspot.com/o/audioFiles%2FAtznECuQc6klLPsRR6u2%2FfYiv0HvGk4VbFlXYwsKbSZ6fwXI2%2F2025-07-31%2014%3A05%3A32.422996.m4a?alt=media&amp;token=f21f4e67-a634-4f28-a10a-3c762967d67b"/>
    <n v="606"/>
    <s v="false"/>
    <x v="3"/>
    <s v="+919443892814"/>
    <x v="0"/>
    <s v="ILLUPUR"/>
    <x v="5"/>
    <s v="ramesabev"/>
    <x v="1"/>
    <n v="9080958818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1"/>
    <x v="7"/>
    <x v="0"/>
    <s v="Muslim"/>
    <x v="8"/>
    <n v="0"/>
    <s v="Not Doing It Properly"/>
    <s v="-"/>
    <s v="-"/>
    <s v="0.1.12 (60)"/>
    <x v="1"/>
    <x v="0"/>
    <x v="0"/>
    <x v="7"/>
    <n v="0.8936170212765957"/>
    <n v="0.84"/>
    <n v="0.875"/>
    <n v="0.59193365685780508"/>
    <n v="1.2600000000000002"/>
    <n v="0.5179419497505795"/>
    <n v="10.413063299999999"/>
    <n v="78.659949999999995"/>
  </r>
  <r>
    <s v="VjmSHM1Qv3qDJVsNOtZf"/>
    <s v="2025-07-31 14:07:22.960840"/>
    <x v="1"/>
    <s v="(10.4527346, 78.7050003)"/>
    <s v="119/G,,Annavasal,622101,Tamil Nadu,India."/>
    <s v="https://firebasestorage.googleapis.com/v0/b/mindbrink-survey-production.appspot.com/o/audioFiles%2FAtznECuQc6klLPsRR6u2%2Fe5risFoEPidDckOLperfsZqxzae2%2F2025-07-31%2014%3A07%3A15.974072.m4a?alt=media&amp;token=1f01fc71-723b-4c11-ad15-aa14983ffcdd"/>
    <n v="362"/>
    <s v="false"/>
    <x v="1"/>
    <s v="+918508766594"/>
    <x v="0"/>
    <s v="ILLUPUR"/>
    <x v="1"/>
    <s v="சித்ரா"/>
    <x v="1"/>
    <n v="7092708289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1"/>
    <x v="1"/>
    <x v="1"/>
    <x v="0"/>
    <x v="2"/>
    <x v="0"/>
    <x v="3"/>
    <x v="0"/>
    <s v="General"/>
    <x v="13"/>
    <n v="0"/>
    <s v="Correctly Done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452734599999999"/>
    <n v="78.705000299999995"/>
  </r>
  <r>
    <s v="JnFqPDIk4wsQFASnG1TG"/>
    <s v="2025-07-31 14:09:57.758715"/>
    <x v="1"/>
    <s v="(10.4134486, 78.6602705)"/>
    <s v="CM76+959,,Kudumiyamalai,622104,Tamil Nadu,India."/>
    <s v="https://firebasestorage.googleapis.com/v0/b/mindbrink-survey-production.appspot.com/o/audioFiles%2FAtznECuQc6klLPsRR6u2%2F2ukCmICpvKWhqTT6dgmjG6nFGjc2%2F2025-07-31%2014%3A09%3A22.888017.m4a?alt=media&amp;token=3e63971b-8107-4cc1-9de6-b99682fb30ea"/>
    <n v="168"/>
    <s v="false"/>
    <x v="2"/>
    <s v="+919698565662"/>
    <x v="0"/>
    <s v="ILLUPUR"/>
    <x v="5"/>
    <s v="sumathi"/>
    <x v="1"/>
    <n v="8098875742"/>
    <x v="1"/>
    <s v="இல்லத்தரசி/ Housewife"/>
    <s v="10,000க்கும் குறைவானது/Less than 10,000"/>
    <x v="0"/>
    <x v="2"/>
    <x v="2"/>
    <x v="1"/>
    <s v="அதிமுக / AIADMK"/>
    <x v="3"/>
    <x v="1"/>
    <x v="1"/>
    <x v="1"/>
    <x v="0"/>
    <x v="2"/>
    <x v="0"/>
    <x v="2"/>
    <s v="BC"/>
    <x v="7"/>
    <n v="0"/>
    <s v="Correctly Done"/>
    <s v="-"/>
    <s v="-"/>
    <s v="0.1.12 (60)"/>
    <x v="1"/>
    <x v="1"/>
    <x v="1"/>
    <x v="6"/>
    <n v="0.8936170212765957"/>
    <n v="0.84848484848484851"/>
    <n v="0.70000000000000007"/>
    <n v="1"/>
    <n v="2.0275862068965518"/>
    <n v="0.70000000000000007"/>
    <n v="10.413448600000001"/>
    <n v="78.660270499999996"/>
  </r>
  <r>
    <s v="AS0b5bQJr2Hp692hPLma"/>
    <s v="2025-07-31 14:13:58.787316"/>
    <x v="1"/>
    <s v="(10.4135817, 78.660052)"/>
    <s v="CM76+959,,Kudumiyamalai,622104,Tamil Nadu,India."/>
    <s v="https://firebasestorage.googleapis.com/v0/b/mindbrink-survey-production.appspot.com/o/audioFiles%2FAtznECuQc6klLPsRR6u2%2F2ukCmICpvKWhqTT6dgmjG6nFGjc2%2F2025-07-31%2014%3A13%3A50.308400.m4a?alt=media&amp;token=0b29977a-145a-4cf4-842c-e93e9cf46636"/>
    <n v="130"/>
    <s v="false"/>
    <x v="2"/>
    <s v="+919698565662"/>
    <x v="0"/>
    <s v="ILLUPUR"/>
    <x v="5"/>
    <s v="Kala"/>
    <x v="1"/>
    <n v="9344034698"/>
    <x v="0"/>
    <s v="இல்லத்தரசி/ Housewife"/>
    <s v="10,000க்கும் குறைவானது/Less than 10,000"/>
    <x v="2"/>
    <x v="1"/>
    <x v="0"/>
    <x v="3"/>
    <s v="அதிமுக / AIADMK"/>
    <x v="3"/>
    <x v="1"/>
    <x v="3"/>
    <x v="2"/>
    <x v="2"/>
    <x v="1"/>
    <x v="0"/>
    <x v="4"/>
    <s v="SC"/>
    <x v="5"/>
    <n v="0"/>
    <s v="Correctly Done"/>
    <s v="-"/>
    <s v="-"/>
    <s v="0.1.12 (60)"/>
    <x v="1"/>
    <x v="1"/>
    <x v="1"/>
    <x v="5"/>
    <n v="0.8936170212765957"/>
    <n v="1.2824427480916032"/>
    <n v="0.95454545454545459"/>
    <n v="0.59193365685780508"/>
    <n v="1.6390243902439026"/>
    <n v="0.56502758154608668"/>
    <n v="10.4135817"/>
    <n v="78.660051999999993"/>
  </r>
  <r>
    <s v="WyBjPEpE7Zu0YVOAJXxc"/>
    <s v="2025-07-31 14:15:04.773212"/>
    <x v="1"/>
    <s v="(10.4135793, 78.6600443)"/>
    <s v="CM76+959,,Kudumiyamalai,622104,Tamil Nadu,India."/>
    <s v="https://firebasestorage.googleapis.com/v0/b/mindbrink-survey-production.appspot.com/o/audioFiles%2FAtznECuQc6klLPsRR6u2%2FfYiv0HvGk4VbFlXYwsKbSZ6fwXI2%2F2025-07-31%2014%3A14%3A51.898408.m4a?alt=media&amp;token=48b325fc-ba0d-451c-8478-ac1aa2ea11f7"/>
    <n v="536"/>
    <s v="false"/>
    <x v="3"/>
    <s v="+919443892814"/>
    <x v="0"/>
    <s v="ILLUPUR"/>
    <x v="5"/>
    <s v="vahithabanu"/>
    <x v="1"/>
    <n v="7094043444"/>
    <x v="0"/>
    <s v="இல்லத்தரசி/ Housewife"/>
    <s v="10,000க்கும் குறைவானது/Less than 10,000"/>
    <x v="0"/>
    <x v="1"/>
    <x v="0"/>
    <x v="3"/>
    <s v="திமுக / DMK"/>
    <x v="0"/>
    <x v="1"/>
    <x v="3"/>
    <x v="1"/>
    <x v="0"/>
    <x v="1"/>
    <x v="7"/>
    <x v="2"/>
    <s v="Muslim"/>
    <x v="8"/>
    <n v="0"/>
    <s v="Fake Audio/Empty Audio"/>
    <s v="-"/>
    <s v="-"/>
    <s v="0.1.12 (60)"/>
    <x v="0"/>
    <x v="0"/>
    <x v="0"/>
    <x v="7"/>
    <n v="0.8936170212765957"/>
    <n v="1.2824427480916032"/>
    <n v="0.95454545454545459"/>
    <n v="0.59193365685780508"/>
    <n v="1.2600000000000002"/>
    <n v="0.56502758154608668"/>
    <n v="10.4135793"/>
    <n v="78.660044299999996"/>
  </r>
  <r>
    <s v="TT1yCIFC4RwwXO5wU30R"/>
    <s v="2025-07-31 14:15:40.343932"/>
    <x v="1"/>
    <s v="(10.4523936, 78.7056429)"/>
    <s v="119/G,,Annavasal,622101,Tamil Nadu,India."/>
    <s v="https://firebasestorage.googleapis.com/v0/b/mindbrink-survey-production.appspot.com/o/audioFiles%2FAtznECuQc6klLPsRR6u2%2Fe5risFoEPidDckOLperfsZqxzae2%2F2025-07-31%2014%3A15%3A26.883462.m4a?alt=media&amp;token=5bf99e25-6fe2-44d7-ad59-66b8e98c0f22"/>
    <n v="307"/>
    <s v="false"/>
    <x v="1"/>
    <s v="+918508766594"/>
    <x v="0"/>
    <s v="ILLUPUR"/>
    <x v="1"/>
    <s v="லெட்சுமணன்"/>
    <x v="0"/>
    <n v="9659007061"/>
    <x v="1"/>
    <s v="பணியாளர்/ Employee"/>
    <s v="10,000 - 25,000"/>
    <x v="2"/>
    <x v="2"/>
    <x v="2"/>
    <x v="0"/>
    <s v="அதிமுக / AIADMK"/>
    <x v="3"/>
    <x v="0"/>
    <x v="0"/>
    <x v="0"/>
    <x v="1"/>
    <x v="0"/>
    <x v="0"/>
    <x v="0"/>
    <s v="BC"/>
    <x v="1"/>
    <n v="0"/>
    <s v="Correctly Done"/>
    <s v="-"/>
    <s v="-"/>
    <s v="0.1.12 (60)"/>
    <x v="1"/>
    <x v="0"/>
    <x v="1"/>
    <x v="1"/>
    <n v="1.1351351351351351"/>
    <n v="0.84848484848484851"/>
    <n v="1.0769230769230769"/>
    <n v="1"/>
    <n v="1.1057142857142856"/>
    <n v="1.0769230769230769"/>
    <n v="10.452393600000001"/>
    <n v="78.705642900000001"/>
  </r>
  <r>
    <s v="Dc6qVnAj6i9d3VBEn7ek"/>
    <s v="2025-07-31 14:21:30.401350"/>
    <x v="1"/>
    <s v="(10.4135814, 78.660044)"/>
    <s v="CM76+959,,Kudumiyamalai,622104,Tamil Nadu,India."/>
    <s v="https://firebasestorage.googleapis.com/v0/b/mindbrink-survey-production.appspot.com/o/audioFiles%2FAtznECuQc6klLPsRR6u2%2FfYiv0HvGk4VbFlXYwsKbSZ6fwXI2%2F2025-07-31%2014%3A21%3A26.115240.m4a?alt=media&amp;token=1cb8e791-e2de-4538-ae02-22b3ed821acf"/>
    <n v="133"/>
    <s v="false"/>
    <x v="3"/>
    <s v="+919443892814"/>
    <x v="0"/>
    <s v="ILLUPUR"/>
    <x v="5"/>
    <s v="Lakshmi"/>
    <x v="1"/>
    <n v="9159924292"/>
    <x v="2"/>
    <s v="இல்லத்தரசி/ Housewife"/>
    <s v="10,000க்கும் குறைவானது/Less than 10,000"/>
    <x v="2"/>
    <x v="1"/>
    <x v="1"/>
    <x v="1"/>
    <s v="அதிமுக / AIADMK"/>
    <x v="3"/>
    <x v="0"/>
    <x v="0"/>
    <x v="1"/>
    <x v="1"/>
    <x v="2"/>
    <x v="2"/>
    <x v="4"/>
    <s v="BC"/>
    <x v="7"/>
    <s v="The surveyor is not asking questions. She only turned on the audio and is talking"/>
    <s v="Fake Audio/Empty Audio"/>
    <s v="-"/>
    <s v="-"/>
    <s v="0.1.12 (60)"/>
    <x v="0"/>
    <x v="1"/>
    <x v="1"/>
    <x v="6"/>
    <n v="0.8936170212765957"/>
    <n v="0.84"/>
    <n v="0.875"/>
    <n v="2.0011999302960199"/>
    <n v="2.0275862068965518"/>
    <n v="1.7510499390090175"/>
    <n v="10.4135814"/>
    <n v="78.660043999999999"/>
  </r>
  <r>
    <s v="Fm4OaQcM4nwuo2tsAkDO"/>
    <s v="2025-07-31 14:23:09.915573"/>
    <x v="1"/>
    <s v="(10.4527125, 78.7041921)"/>
    <s v="FP23+XVW,,Tachchampatti,622101,Tamil Nadu,India."/>
    <s v="https://firebasestorage.googleapis.com/v0/b/mindbrink-survey-production.appspot.com/o/audioFiles%2FAtznECuQc6klLPsRR6u2%2Fe5risFoEPidDckOLperfsZqxzae2%2F2025-07-31%2014%3A23%3A04.158849.m4a?alt=media&amp;token=42893d61-38cf-412d-94a7-25b29af69c5b"/>
    <n v="244"/>
    <s v="false"/>
    <x v="1"/>
    <s v="+918508766594"/>
    <x v="0"/>
    <s v="ILLUPUR"/>
    <x v="1"/>
    <s v="அலி"/>
    <x v="0"/>
    <n v="8760919085"/>
    <x v="3"/>
    <s v="கூலி தொழில்/ Daily Wage"/>
    <s v="10,000 - 25,000"/>
    <x v="0"/>
    <x v="1"/>
    <x v="2"/>
    <x v="0"/>
    <s v="திமுக / DMK"/>
    <x v="0"/>
    <x v="0"/>
    <x v="0"/>
    <x v="0"/>
    <x v="1"/>
    <x v="1"/>
    <x v="3"/>
    <x v="1"/>
    <s v="Muslim"/>
    <x v="8"/>
    <n v="0"/>
    <s v="Correctly Done"/>
    <s v="-"/>
    <s v="-"/>
    <s v="0.1.12 (60)"/>
    <x v="1"/>
    <x v="0"/>
    <x v="0"/>
    <x v="7"/>
    <n v="1.1351351351351351"/>
    <n v="0.96923076923076912"/>
    <n v="0.82894736842105265"/>
    <n v="1"/>
    <n v="1.2600000000000002"/>
    <n v="0.82894736842105265"/>
    <n v="10.452712500000001"/>
    <n v="78.7041921"/>
  </r>
  <r>
    <s v="89zBijNmmgmmQGJPcIMQ"/>
    <s v="2025-07-31 14:31:09.919663"/>
    <x v="1"/>
    <s v="(10.4526929, 78.7042059)"/>
    <s v="FP23+XVW,,Tachchampatti,622101,Tamil Nadu,India."/>
    <s v="https://firebasestorage.googleapis.com/v0/b/mindbrink-survey-production.appspot.com/o/audioFiles%2FAtznECuQc6klLPsRR6u2%2Fe5risFoEPidDckOLperfsZqxzae2%2F2025-07-31%2014%3A31%3A04.709920.m4a?alt=media&amp;token=6bf15d67-3346-487b-a843-35b2c116169d"/>
    <n v="150"/>
    <s v="false"/>
    <x v="1"/>
    <s v="+918508766594"/>
    <x v="0"/>
    <s v="ILLUPUR"/>
    <x v="1"/>
    <s v="அலிமாபீவி"/>
    <x v="1"/>
    <n v="8760919085"/>
    <x v="3"/>
    <s v="இல்லத்தரசி/ Housewife"/>
    <s v="10,000 - 25,000"/>
    <x v="0"/>
    <x v="1"/>
    <x v="2"/>
    <x v="0"/>
    <s v="திமுக / DMK"/>
    <x v="0"/>
    <x v="0"/>
    <x v="0"/>
    <x v="0"/>
    <x v="1"/>
    <x v="1"/>
    <x v="3"/>
    <x v="1"/>
    <s v="Muslim"/>
    <x v="8"/>
    <n v="0"/>
    <s v="Correctly Done"/>
    <s v="-"/>
    <s v="-"/>
    <s v="0.1.12 (60)"/>
    <x v="1"/>
    <x v="1"/>
    <x v="0"/>
    <x v="7"/>
    <n v="0.8936170212765957"/>
    <n v="0.96923076923076912"/>
    <n v="1.1666666666666667"/>
    <n v="1"/>
    <n v="1.2600000000000002"/>
    <n v="1.1666666666666667"/>
    <n v="10.452692900000001"/>
    <n v="78.704205900000005"/>
  </r>
  <r>
    <s v="1rxoSDLftoi6f2thJf8e"/>
    <s v="2025-07-31 14:37:09.748876"/>
    <x v="1"/>
    <s v="(10.4527389, 78.7042189)"/>
    <s v="FP23+XVW,,Tachchampatti,622101,Tamil Nadu,India."/>
    <s v="https://firebasestorage.googleapis.com/v0/b/mindbrink-survey-production.appspot.com/o/audioFiles%2FAtznECuQc6klLPsRR6u2%2Fe5risFoEPidDckOLperfsZqxzae2%2F2025-07-31%2014%3A37%3A01.997986.m4a?alt=media&amp;token=c11dbb59-8fff-4936-a140-2102cad3766b"/>
    <n v="283"/>
    <s v="false"/>
    <x v="1"/>
    <s v="+918508766594"/>
    <x v="0"/>
    <s v="ILLUPUR"/>
    <x v="1"/>
    <s v="ஜெயந்தி"/>
    <x v="1"/>
    <n v="9585056163"/>
    <x v="0"/>
    <s v="இல்லத்தரசி/ Housewife"/>
    <s v="10,000 - 25,000"/>
    <x v="1"/>
    <x v="0"/>
    <x v="2"/>
    <x v="1"/>
    <s v="அதிமுக / AIADMK"/>
    <x v="3"/>
    <x v="0"/>
    <x v="0"/>
    <x v="0"/>
    <x v="1"/>
    <x v="0"/>
    <x v="3"/>
    <x v="2"/>
    <s v="General"/>
    <x v="0"/>
    <n v="0"/>
    <s v="Correctly Done"/>
    <s v="-"/>
    <s v="-"/>
    <s v="0.1.12 (60)"/>
    <x v="1"/>
    <x v="0"/>
    <x v="1"/>
    <x v="0"/>
    <n v="0.8936170212765957"/>
    <n v="1.2824427480916032"/>
    <n v="0.95454545454545459"/>
    <n v="1"/>
    <n v="1.3034482758620689"/>
    <n v="0.95454545454545459"/>
    <n v="10.4527389"/>
    <n v="78.704218900000001"/>
  </r>
  <r>
    <s v="c1irB3iH5xKbOd18nKpn"/>
    <s v="2025-07-31 14:37:24.233348"/>
    <x v="1"/>
    <s v="(10.4135817, 78.660052)"/>
    <s v="CM76+959,,Kudumiyamalai,622104,Tamil Nadu,India."/>
    <s v="https://firebasestorage.googleapis.com/v0/b/mindbrink-survey-production.appspot.com/o/audioFiles%2FAtznECuQc6klLPsRR6u2%2FfYiv0HvGk4VbFlXYwsKbSZ6fwXI2%2F2025-07-31%2014%3A37%3A19.872400.m4a?alt=media&amp;token=adc63d93-c9f3-4e50-82a9-5a72a5809483"/>
    <n v="145"/>
    <s v="false"/>
    <x v="3"/>
    <s v="+919443892814"/>
    <x v="0"/>
    <s v="ILLUPUR"/>
    <x v="5"/>
    <s v="Marimuthu"/>
    <x v="0"/>
    <n v="6379086174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1"/>
    <x v="3"/>
    <x v="1"/>
    <x v="0"/>
    <x v="1"/>
    <x v="0"/>
    <x v="7"/>
    <s v="BC"/>
    <x v="7"/>
    <s v="The surveyor is not asking questions. She only turned on the audio and is talking"/>
    <s v="Fake Audio/Empty Audio"/>
    <s v="-"/>
    <s v="-"/>
    <s v="0.1.12 (60)"/>
    <x v="0"/>
    <x v="1"/>
    <x v="0"/>
    <x v="6"/>
    <n v="1.1351351351351351"/>
    <n v="1.2824427480916032"/>
    <n v="1.9534883720930234"/>
    <n v="0.59193365685780508"/>
    <n v="2.0275862068965518"/>
    <n v="1.1563355157222239"/>
    <n v="10.4135817"/>
    <n v="78.660051999999993"/>
  </r>
  <r>
    <s v="D39iCHgk0Br7kIHZ4xV8"/>
    <s v="2025-07-31 14:47:49.474297"/>
    <x v="1"/>
    <s v="(10.4149439, 78.6600722)"/>
    <s v="2/952,,Kudumiyamalai,620007,Tamil Nadu,India."/>
    <s v="https://firebasestorage.googleapis.com/v0/b/mindbrink-survey-production.appspot.com/o/audioFiles%2FAtznECuQc6klLPsRR6u2%2FfYiv0HvGk4VbFlXYwsKbSZ6fwXI2%2F2025-07-31%2014%3A47%3A39.893581.m4a?alt=media&amp;token=7f912c5e-aae4-450c-9767-573dc6546fc5"/>
    <n v="602"/>
    <s v="false"/>
    <x v="3"/>
    <s v="+919443892814"/>
    <x v="0"/>
    <s v="ILLUPUR"/>
    <x v="5"/>
    <s v="Pavi"/>
    <x v="1"/>
    <n v="6369858792"/>
    <x v="0"/>
    <s v="இல்லத்தரசி/ Housewife"/>
    <s v="10,000க்கும் குறைவானது/Less than 10,000"/>
    <x v="2"/>
    <x v="2"/>
    <x v="2"/>
    <x v="0"/>
    <s v="திமுக / DMK"/>
    <x v="0"/>
    <x v="1"/>
    <x v="1"/>
    <x v="2"/>
    <x v="2"/>
    <x v="1"/>
    <x v="7"/>
    <x v="0"/>
    <s v="BC"/>
    <x v="7"/>
    <s v="This audio is in 10 mins only asking name and number "/>
    <s v="Not Asking All The Questions"/>
    <s v="-"/>
    <s v="-"/>
    <s v="0.1.12 (60)"/>
    <x v="1"/>
    <x v="0"/>
    <x v="0"/>
    <x v="6"/>
    <n v="0.8936170212765957"/>
    <n v="1.2824427480916032"/>
    <n v="0.95454545454545459"/>
    <n v="1"/>
    <n v="2.0275862068965518"/>
    <n v="0.95454545454545459"/>
    <n v="10.414943900000001"/>
    <n v="78.660072200000002"/>
  </r>
  <r>
    <s v="B85IeBVIyzsgJKosIhy0"/>
    <s v="2025-07-31 14:48:34.177018"/>
    <x v="1"/>
    <s v="(10.4527346, 78.7044263)"/>
    <s v="FP23+XVW,,Tachchampatti,622101,Tamil Nadu,India."/>
    <s v="https://firebasestorage.googleapis.com/v0/b/mindbrink-survey-production.appspot.com/o/audioFiles%2FAtznECuQc6klLPsRR6u2%2Fe5risFoEPidDckOLperfsZqxzae2%2F2025-07-31%2014%3A47%3A55.055352.m4a?alt=media&amp;token=03db2de4-3659-4e70-90b3-cba31ef303ea"/>
    <n v="359"/>
    <s v="false"/>
    <x v="1"/>
    <s v="+918508766594"/>
    <x v="0"/>
    <s v="ILLUPUR"/>
    <x v="1"/>
    <s v="பரமேஸ்வரி"/>
    <x v="1"/>
    <n v="9159909212"/>
    <x v="2"/>
    <s v="இல்லத்தரசி/ Housewife"/>
    <s v="10,000 - 25,000"/>
    <x v="0"/>
    <x v="1"/>
    <x v="0"/>
    <x v="0"/>
    <s v="அதிமுக / AIADMK"/>
    <x v="2"/>
    <x v="1"/>
    <x v="1"/>
    <x v="1"/>
    <x v="2"/>
    <x v="0"/>
    <x v="0"/>
    <x v="0"/>
    <s v="BC"/>
    <x v="18"/>
    <n v="0"/>
    <s v="Correctly Done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452734599999999"/>
    <n v="78.704426299999994"/>
  </r>
  <r>
    <s v="ty7vXRTPJA51SzfjDib2"/>
    <s v="2025-07-31 14:50:52.001930"/>
    <x v="1"/>
    <s v="(10.4155261, 78.6601549)"/>
    <s v="CM86+735,,Kudumiyamalai,622104,Tamil Nadu,India."/>
    <s v="https://firebasestorage.googleapis.com/v0/b/mindbrink-survey-production.appspot.com/o/audioFiles%2FAtznECuQc6klLPsRR6u2%2FfYiv0HvGk4VbFlXYwsKbSZ6fwXI2%2F2025-07-31%2014%3A50%3A46.850826.m4a?alt=media&amp;token=c72e482e-f369-46ec-a134-c5434978e8ff"/>
    <n v="171"/>
    <s v="false"/>
    <x v="3"/>
    <s v="+919443892814"/>
    <x v="0"/>
    <s v="ILLUPUR"/>
    <x v="5"/>
    <s v="Bakkiyalakshmi"/>
    <x v="1"/>
    <n v="9943840521"/>
    <x v="0"/>
    <s v="இல்லத்தரசி/ Housewife"/>
    <s v="10,000க்கும் குறைவானது/Less than 10,000"/>
    <x v="2"/>
    <x v="1"/>
    <x v="0"/>
    <x v="0"/>
    <s v="அதிமுக / AIADMK"/>
    <x v="3"/>
    <x v="1"/>
    <x v="3"/>
    <x v="2"/>
    <x v="2"/>
    <x v="1"/>
    <x v="0"/>
    <x v="2"/>
    <s v="BC"/>
    <x v="7"/>
    <n v="0"/>
    <s v="Not Doing It Properly"/>
    <s v="-"/>
    <s v="-"/>
    <s v="0.1.12 (60)"/>
    <x v="1"/>
    <x v="1"/>
    <x v="1"/>
    <x v="6"/>
    <n v="0.8936170212765957"/>
    <n v="1.2824427480916032"/>
    <n v="0.95454545454545459"/>
    <n v="0.59193365685780508"/>
    <n v="2.0275862068965518"/>
    <n v="0.56502758154608668"/>
    <n v="10.415526099999999"/>
    <n v="78.660154899999995"/>
  </r>
  <r>
    <s v="JfAsFawlCAgFNLnZKOs1"/>
    <s v="2025-07-31 14:55:53.702933"/>
    <x v="1"/>
    <s v="(10.4156795, 78.6599968)"/>
    <s v="CM86+735,,Kudumiyamalai,622104,Tamil Nadu,India."/>
    <s v="https://firebasestorage.googleapis.com/v0/b/mindbrink-survey-production.appspot.com/o/audioFiles%2FAtznECuQc6klLPsRR6u2%2FfYiv0HvGk4VbFlXYwsKbSZ6fwXI2%2F2025-07-31%2014%3A55%3A47.981037.m4a?alt=media&amp;token=0cf88a1c-f519-4cdb-a172-b45c8e63f56b"/>
    <n v="270"/>
    <s v="false"/>
    <x v="3"/>
    <s v="+919443892814"/>
    <x v="0"/>
    <s v="ILLUPUR"/>
    <x v="5"/>
    <s v="Ravi"/>
    <x v="0"/>
    <n v="9655618627"/>
    <x v="0"/>
    <s v="சொந்த தொழில் / சுயதொழில் செய்பவர்/ Self Employed/Business"/>
    <s v="10,000 - 25,000"/>
    <x v="2"/>
    <x v="1"/>
    <x v="0"/>
    <x v="3"/>
    <s v="தமிழக வெற்றி கழகம் / TVK"/>
    <x v="0"/>
    <x v="1"/>
    <x v="3"/>
    <x v="0"/>
    <x v="2"/>
    <x v="1"/>
    <x v="2"/>
    <x v="0"/>
    <s v="BC"/>
    <x v="1"/>
    <n v="0"/>
    <s v="Not Doing It Properly"/>
    <s v="-"/>
    <s v="-"/>
    <s v="0.1.12 (60)"/>
    <x v="1"/>
    <x v="0"/>
    <x v="2"/>
    <x v="1"/>
    <n v="1.1351351351351351"/>
    <n v="1.2824427480916032"/>
    <n v="1.9534883720930234"/>
    <n v="0.59193365685780508"/>
    <n v="1.1057142857142856"/>
    <n v="1.1563355157222239"/>
    <n v="10.4156795"/>
    <n v="78.659996800000002"/>
  </r>
  <r>
    <s v="MGLRCY4mNkQHdAGdPVHn"/>
    <s v="2025-07-31 14:59:28.806599"/>
    <x v="1"/>
    <s v="(10.4151417, 78.6591667)"/>
    <s v="CM75+XJQ,,Kudumiyamalai,622104,Tamil Nadu,India."/>
    <s v="https://firebasestorage.googleapis.com/v0/b/mindbrink-survey-production.appspot.com/o/audioFiles%2FAtznECuQc6klLPsRR6u2%2FfYiv0HvGk4VbFlXYwsKbSZ6fwXI2%2F2025-07-31%2014%3A59%3A23.778954.m4a?alt=media&amp;token=7ea7b2e4-45e7-4219-b617-d8a4f0efe3f7"/>
    <n v="150"/>
    <s v="false"/>
    <x v="3"/>
    <s v="+919443892814"/>
    <x v="0"/>
    <s v="ILLUPUR"/>
    <x v="5"/>
    <s v="Muthulakshmi"/>
    <x v="1"/>
    <n v="9585483018"/>
    <x v="0"/>
    <s v="இல்லத்தரசி/ Housewife"/>
    <s v="10,000க்கும் குறைவானது/Less than 10,000"/>
    <x v="0"/>
    <x v="1"/>
    <x v="2"/>
    <x v="0"/>
    <s v="திமுக / DMK"/>
    <x v="0"/>
    <x v="1"/>
    <x v="3"/>
    <x v="1"/>
    <x v="0"/>
    <x v="1"/>
    <x v="7"/>
    <x v="1"/>
    <s v="BC"/>
    <x v="7"/>
    <n v="0"/>
    <s v="Fake Audio/Empty Audio"/>
    <s v="-"/>
    <s v="-"/>
    <s v="0.1.12 (60)"/>
    <x v="0"/>
    <x v="1"/>
    <x v="0"/>
    <x v="6"/>
    <n v="0.8936170212765957"/>
    <n v="1.2824427480916032"/>
    <n v="0.95454545454545459"/>
    <n v="1"/>
    <n v="2.0275862068965518"/>
    <n v="0.95454545454545459"/>
    <n v="10.4151417"/>
    <n v="78.6591667"/>
  </r>
  <r>
    <s v="z8ERVUrYkSKIqvEmwb7I"/>
    <s v="2025-07-31 15:02:47.347309"/>
    <x v="1"/>
    <s v="(10.4537018, 78.7057716)"/>
    <s v="FP34+F9R,,Annavasal,622101,Tamil Nadu,India."/>
    <s v="https://firebasestorage.googleapis.com/v0/b/mindbrink-survey-production.appspot.com/o/audioFiles%2FAtznECuQc6klLPsRR6u2%2Fe5risFoEPidDckOLperfsZqxzae2%2F2025-07-31%2015%3A02%3A41.213983.m4a?alt=media&amp;token=377a53ab-4ae6-4905-99dc-c94c2ddb1b48"/>
    <n v="295"/>
    <s v="false"/>
    <x v="1"/>
    <s v="+918508766594"/>
    <x v="0"/>
    <s v="ILLUPUR"/>
    <x v="1"/>
    <s v="மூகாம்பிகை"/>
    <x v="1"/>
    <n v="7502805321"/>
    <x v="0"/>
    <s v="இல்லத்தரசி/ Housewife"/>
    <s v="10,000 - 25,000"/>
    <x v="1"/>
    <x v="1"/>
    <x v="0"/>
    <x v="5"/>
    <s v="அதிமுக / AIADMK"/>
    <x v="3"/>
    <x v="1"/>
    <x v="1"/>
    <x v="1"/>
    <x v="1"/>
    <x v="0"/>
    <x v="0"/>
    <x v="0"/>
    <s v="SC"/>
    <x v="5"/>
    <n v="0"/>
    <s v="Correctly Done"/>
    <s v="-"/>
    <s v="-"/>
    <s v="0.1.12 (60)"/>
    <x v="1"/>
    <x v="0"/>
    <x v="1"/>
    <x v="5"/>
    <n v="0.8936170212765957"/>
    <n v="1.2824427480916032"/>
    <n v="0.95454545454545459"/>
    <n v="0.59193365685780508"/>
    <n v="1.6390243902439026"/>
    <n v="0.56502758154608668"/>
    <n v="10.453701799999999"/>
    <n v="78.705771600000006"/>
  </r>
  <r>
    <s v="d4LPNXw6gjzlSGwYTUPJ"/>
    <s v="2025-07-31 15:03:40.196471"/>
    <x v="1"/>
    <s v="(10.4154525, 78.6573469)"/>
    <s v="CM84+2WG,,Kudumiyamalai,622104,Tamil Nadu,India."/>
    <s v="https://firebasestorage.googleapis.com/v0/b/mindbrink-survey-production.appspot.com/o/audioFiles%2FAtznECuQc6klLPsRR6u2%2FfYiv0HvGk4VbFlXYwsKbSZ6fwXI2%2F2025-07-31%2015%3A03%3A34.002379.m4a?alt=media&amp;token=3147494c-591d-41ce-b610-eb2b826817eb"/>
    <n v="232"/>
    <s v="false"/>
    <x v="3"/>
    <s v="+919443892814"/>
    <x v="0"/>
    <s v="ILLUPUR"/>
    <x v="5"/>
    <s v="Sithira"/>
    <x v="1"/>
    <n v="8225050066"/>
    <x v="2"/>
    <s v="இல்லத்தரசி/ Housewife"/>
    <s v="10,000க்கும் குறைவானது/Less than 10,000"/>
    <x v="0"/>
    <x v="1"/>
    <x v="0"/>
    <x v="3"/>
    <s v="திமுக / DMK"/>
    <x v="0"/>
    <x v="1"/>
    <x v="3"/>
    <x v="2"/>
    <x v="2"/>
    <x v="1"/>
    <x v="7"/>
    <x v="1"/>
    <s v="BC"/>
    <x v="14"/>
    <n v="0"/>
    <s v="Fake Audio/Empty Audio"/>
    <s v="-"/>
    <s v="-"/>
    <s v="0.1.12 (60)"/>
    <x v="0"/>
    <x v="0"/>
    <x v="0"/>
    <x v="8"/>
    <n v="0.8936170212765957"/>
    <n v="0.84"/>
    <n v="0.875"/>
    <n v="0.59193365685780508"/>
    <n v="1.3125"/>
    <n v="0.5179419497505795"/>
    <n v="10.415452500000001"/>
    <n v="78.657346899999993"/>
  </r>
  <r>
    <s v="Hg53lD4aPA9iqcZhIty3"/>
    <s v="2025-07-31 15:05:55.349160"/>
    <x v="1"/>
    <s v="(10.415447, 78.6573562)"/>
    <s v="CM84+2WG,,Kudumiyamalai,622104,Tamil Nadu,India."/>
    <s v="https://firebasestorage.googleapis.com/v0/b/mindbrink-survey-production.appspot.com/o/audioFiles%2FAtznECuQc6klLPsRR6u2%2FfYiv0HvGk4VbFlXYwsKbSZ6fwXI2%2F2025-07-31%2015%3A05%3A51.422173.m4a?alt=media&amp;token=e7a5182b-7b6e-498f-816a-9c3433293829"/>
    <n v="121"/>
    <s v="false"/>
    <x v="3"/>
    <s v="+919443892814"/>
    <x v="0"/>
    <s v="ILLUPUR"/>
    <x v="5"/>
    <s v="Adhi sivan"/>
    <x v="0"/>
    <n v="9047026313"/>
    <x v="0"/>
    <s v="பணியாளர்/ Employee"/>
    <s v="10,000 - 25,000"/>
    <x v="0"/>
    <x v="1"/>
    <x v="2"/>
    <x v="0"/>
    <s v="திமுக / DMK"/>
    <x v="0"/>
    <x v="1"/>
    <x v="3"/>
    <x v="1"/>
    <x v="2"/>
    <x v="1"/>
    <x v="0"/>
    <x v="5"/>
    <s v="SC"/>
    <x v="5"/>
    <n v="0"/>
    <s v="Fake Audio/Empty Audio"/>
    <s v="-"/>
    <s v="-"/>
    <s v="0.1.12 (60)"/>
    <x v="0"/>
    <x v="1"/>
    <x v="0"/>
    <x v="5"/>
    <n v="1.1351351351351351"/>
    <n v="1.2824427480916032"/>
    <n v="1.9534883720930234"/>
    <n v="1"/>
    <n v="1.6390243902439026"/>
    <n v="1.9534883720930234"/>
    <n v="10.415447"/>
    <n v="78.657356199999995"/>
  </r>
  <r>
    <s v="XSFt6mPS08FWgK0CzAp9"/>
    <s v="2025-07-31 15:08:51.642150"/>
    <x v="1"/>
    <s v="(10.415472, 78.6573265)"/>
    <s v="CM84+2WG,,Kudumiyamalai,622104,Tamil Nadu,India."/>
    <s v="https://firebasestorage.googleapis.com/v0/b/mindbrink-survey-production.appspot.com/o/audioFiles%2FAtznECuQc6klLPsRR6u2%2FfYiv0HvGk4VbFlXYwsKbSZ6fwXI2%2F2025-07-31%2015%3A08%3A47.514291.m4a?alt=media&amp;token=5cd5f682-4a01-4cdb-8ff2-07f71fff3325"/>
    <n v="124"/>
    <s v="false"/>
    <x v="3"/>
    <s v="+919443892814"/>
    <x v="0"/>
    <s v="ILLUPUR"/>
    <x v="5"/>
    <s v="Ramasamy"/>
    <x v="0"/>
    <n v="8940399145"/>
    <x v="0"/>
    <s v="சொந்த தொழில் / சுயதொழில் செய்பவர்/ Self Employed/Business"/>
    <s v="10,000 - 25,000"/>
    <x v="2"/>
    <x v="1"/>
    <x v="0"/>
    <x v="0"/>
    <s v="அதிமுக / AIADMK"/>
    <x v="3"/>
    <x v="1"/>
    <x v="3"/>
    <x v="1"/>
    <x v="2"/>
    <x v="1"/>
    <x v="0"/>
    <x v="1"/>
    <s v="BC"/>
    <x v="14"/>
    <n v="0"/>
    <s v="Fake Audio/Empty Audio"/>
    <s v="-"/>
    <s v="-"/>
    <s v="0.1.12 (60)"/>
    <x v="0"/>
    <x v="1"/>
    <x v="1"/>
    <x v="8"/>
    <n v="1.1351351351351351"/>
    <n v="1.2824427480916032"/>
    <n v="1.9534883720930234"/>
    <n v="0.59193365685780508"/>
    <n v="1.3125"/>
    <n v="1.1563355157222239"/>
    <n v="10.415471999999999"/>
    <n v="78.657326499999996"/>
  </r>
  <r>
    <s v="YtWJ1rGZQ5oZoKPfEYK1"/>
    <s v="2025-07-31 15:11:41.444057"/>
    <x v="1"/>
    <s v="(10.4154709, 78.6573259)"/>
    <s v="CM84+2WG,,Kudumiyamalai,622104,Tamil Nadu,India."/>
    <s v="https://firebasestorage.googleapis.com/v0/b/mindbrink-survey-production.appspot.com/o/audioFiles%2FAtznECuQc6klLPsRR6u2%2FfYiv0HvGk4VbFlXYwsKbSZ6fwXI2%2F2025-07-31%2015%3A11%3A37.185911.m4a?alt=media&amp;token=f44cc2f0-07d2-4daf-bc21-63b7559da972"/>
    <n v="139"/>
    <s v="false"/>
    <x v="3"/>
    <s v="+919443892814"/>
    <x v="0"/>
    <s v="ILLUPUR"/>
    <x v="5"/>
    <s v="Muthukannan"/>
    <x v="0"/>
    <n v="9786785604"/>
    <x v="0"/>
    <s v="பணியாளர்/ Employee"/>
    <s v="10,000 - 25,000"/>
    <x v="1"/>
    <x v="1"/>
    <x v="1"/>
    <x v="1"/>
    <s v="அதிமுக / AIADMK"/>
    <x v="1"/>
    <x v="0"/>
    <x v="0"/>
    <x v="1"/>
    <x v="2"/>
    <x v="2"/>
    <x v="2"/>
    <x v="0"/>
    <s v="BC"/>
    <x v="5"/>
    <n v="0"/>
    <s v="Fake Audio/Empty Audio"/>
    <s v="-"/>
    <s v="-"/>
    <s v="0.1.12 (60)"/>
    <x v="0"/>
    <x v="1"/>
    <x v="1"/>
    <x v="5"/>
    <n v="1.1351351351351351"/>
    <n v="1.2824427480916032"/>
    <n v="1.9534883720930234"/>
    <n v="2.0011999302960199"/>
    <n v="1.6390243902439026"/>
    <n v="3.9093207940666437"/>
    <n v="10.415470900000001"/>
    <n v="78.657325900000004"/>
  </r>
  <r>
    <s v="0CRI147sO4fBXCvlIWT4"/>
    <s v="2025-07-31 15:17:48.821434"/>
    <x v="1"/>
    <s v="(10.4150117, 78.6576867)"/>
    <s v="CM84+2WG,,Kudumiyamalai,622104,Tamil Nadu,India."/>
    <s v="https://firebasestorage.googleapis.com/v0/b/mindbrink-survey-production.appspot.com/o/audioFiles%2FAtznECuQc6klLPsRR6u2%2FfYiv0HvGk4VbFlXYwsKbSZ6fwXI2%2F2025-07-31%2015%3A17%3A44.526810.m4a?alt=media&amp;token=3dbee328-274b-4444-8eab-45d39c650e73"/>
    <n v="124"/>
    <s v="false"/>
    <x v="3"/>
    <s v="+919443892814"/>
    <x v="0"/>
    <s v="ILLUPUR"/>
    <x v="5"/>
    <s v="Balu"/>
    <x v="0"/>
    <n v="9787592687"/>
    <x v="0"/>
    <s v="கூலி தொழில்/ Daily Wage"/>
    <s v="10,000க்கும் குறைவானது/Less than 10,000"/>
    <x v="2"/>
    <x v="1"/>
    <x v="1"/>
    <x v="1"/>
    <s v="திமுக / DMK"/>
    <x v="0"/>
    <x v="1"/>
    <x v="3"/>
    <x v="1"/>
    <x v="0"/>
    <x v="2"/>
    <x v="0"/>
    <x v="1"/>
    <s v="SC"/>
    <x v="3"/>
    <n v="0"/>
    <s v="Correctly Done"/>
    <s v="-"/>
    <s v="-"/>
    <s v="0.1.12 (60)"/>
    <x v="1"/>
    <x v="1"/>
    <x v="0"/>
    <x v="3"/>
    <n v="1.1351351351351351"/>
    <n v="1.2824427480916032"/>
    <n v="1.9534883720930234"/>
    <n v="2.0011999302960199"/>
    <n v="2.1"/>
    <n v="3.9093207940666437"/>
    <n v="10.415011700000001"/>
    <n v="78.657686699999999"/>
  </r>
  <r>
    <s v="1lohvQOTWt4xzvzNg3cu"/>
    <s v="2025-07-31 15:18:46.304502"/>
    <x v="1"/>
    <s v="(10.4547728, 78.7055567)"/>
    <s v="FP34+V5V,,Annavasal,622101,Tamil Nadu,India."/>
    <s v="https://firebasestorage.googleapis.com/v0/b/mindbrink-survey-production.appspot.com/o/audioFiles%2FAtznECuQc6klLPsRR6u2%2Fe5risFoEPidDckOLperfsZqxzae2%2F2025-07-31%2015%3A18%3A01.940789.m4a?alt=media&amp;token=a90673a1-0b9d-476f-a83e-f9d644142f45"/>
    <n v="327"/>
    <s v="false"/>
    <x v="1"/>
    <s v="+918508766594"/>
    <x v="0"/>
    <s v="ILLUPUR"/>
    <x v="1"/>
    <s v="தில் சாத்பேகம்"/>
    <x v="1"/>
    <n v="9344044543"/>
    <x v="0"/>
    <s v="இல்லத்தரசி/ Housewife"/>
    <s v="10,000 - 25,000"/>
    <x v="0"/>
    <x v="0"/>
    <x v="2"/>
    <x v="0"/>
    <s v="அதிமுக / AIADMK"/>
    <x v="3"/>
    <x v="1"/>
    <x v="4"/>
    <x v="0"/>
    <x v="1"/>
    <x v="0"/>
    <x v="7"/>
    <x v="2"/>
    <s v="Muslim"/>
    <x v="8"/>
    <n v="0"/>
    <s v="Correctly Done"/>
    <s v="-"/>
    <s v="-"/>
    <s v="0.1.12 (60)"/>
    <x v="1"/>
    <x v="0"/>
    <x v="1"/>
    <x v="7"/>
    <n v="0.8936170212765957"/>
    <n v="1.2824427480916032"/>
    <n v="0.95454545454545459"/>
    <n v="1"/>
    <n v="1.2600000000000002"/>
    <n v="0.95454545454545459"/>
    <n v="10.454772800000001"/>
    <n v="78.705556700000002"/>
  </r>
  <r>
    <s v="hB2QO6pztZcHvHKyOK4e"/>
    <s v="2025-07-31 15:28:11.495415"/>
    <x v="1"/>
    <s v="(10.4272031, 78.6411089)"/>
    <s v="Pudukottai - Manapparai Road,,Vannarappatti,622104,Tamil Nadu,India."/>
    <s v="https://firebasestorage.googleapis.com/v0/b/mindbrink-survey-production.appspot.com/o/audioFiles%2FAtznECuQc6klLPsRR6u2%2F2ukCmICpvKWhqTT6dgmjG6nFGjc2%2F2025-07-31%2015%3A28%3A06.306489.m4a?alt=media&amp;token=ae732a80-7663-4e77-b8d9-9ceadd353663"/>
    <n v="187"/>
    <s v="false"/>
    <x v="2"/>
    <s v="+919698565662"/>
    <x v="0"/>
    <s v="ILLUPUR"/>
    <x v="5"/>
    <s v="Rahul"/>
    <x v="0"/>
    <n v="6381241826"/>
    <x v="1"/>
    <s v="மாணவர்/ Student"/>
    <s v="10,000க்கும் குறைவானது/Less than 10,000"/>
    <x v="2"/>
    <x v="1"/>
    <x v="3"/>
    <x v="3"/>
    <s v="திமுக / DMK"/>
    <x v="0"/>
    <x v="1"/>
    <x v="1"/>
    <x v="2"/>
    <x v="2"/>
    <x v="3"/>
    <x v="0"/>
    <x v="2"/>
    <s v="BC"/>
    <x v="1"/>
    <n v="0"/>
    <s v="Not Asking All The Questions"/>
    <s v="-"/>
    <s v="-"/>
    <s v="0.1.12 (60)"/>
    <x v="1"/>
    <x v="0"/>
    <x v="0"/>
    <x v="1"/>
    <n v="1.1351351351351351"/>
    <n v="0.84848484848484851"/>
    <n v="1.0769230769230769"/>
    <n v="1"/>
    <n v="1.1057142857142856"/>
    <n v="1.0769230769230769"/>
    <n v="10.4272031"/>
    <n v="78.641108900000006"/>
  </r>
  <r>
    <s v="50aylC4zHxBP6cfdYyva"/>
    <s v="2025-07-31 15:34:57.882550"/>
    <x v="1"/>
    <s v="(10.4272896, 78.6411701)"/>
    <s v="Pudukottai - Manapparai Road,,Vannarappatti,622104,Tamil Nadu,India."/>
    <s v="https://firebasestorage.googleapis.com/v0/b/mindbrink-survey-production.appspot.com/o/audioFiles%2FAtznECuQc6klLPsRR6u2%2F2ukCmICpvKWhqTT6dgmjG6nFGjc2%2F2025-07-31%2015%3A34%3A51.293770.m4a?alt=media&amp;token=7d6353f0-d0df-4dbe-97f5-6b04656ce2e3"/>
    <n v="244"/>
    <s v="false"/>
    <x v="2"/>
    <s v="+919698565662"/>
    <x v="0"/>
    <s v="ILLUPUR"/>
    <x v="6"/>
    <s v="Palainyappan"/>
    <x v="0"/>
    <n v="9626081493"/>
    <x v="2"/>
    <s v="கூலி தொழில்/ Daily Wage"/>
    <s v="10,000க்கும் குறைவானது/Less than 10,000"/>
    <x v="2"/>
    <x v="1"/>
    <x v="1"/>
    <x v="3"/>
    <s v="அதிமுக / AIADMK"/>
    <x v="1"/>
    <x v="1"/>
    <x v="1"/>
    <x v="2"/>
    <x v="2"/>
    <x v="2"/>
    <x v="0"/>
    <x v="2"/>
    <s v="BC"/>
    <x v="1"/>
    <n v="0"/>
    <s v="Correctly Done"/>
    <s v="-"/>
    <s v="-"/>
    <s v="0.1.12 (60)"/>
    <x v="1"/>
    <x v="0"/>
    <x v="1"/>
    <x v="1"/>
    <n v="1.1351351351351351"/>
    <n v="0.84"/>
    <n v="0.80769230769230771"/>
    <n v="2.0011999302960199"/>
    <n v="1.1057142857142856"/>
    <n v="1.6163537898544778"/>
    <n v="10.4272896"/>
    <n v="78.641170099999997"/>
  </r>
  <r>
    <s v="ArP0OmkIrDhGv474jBaF"/>
    <s v="2025-07-31 15:40:20.785855"/>
    <x v="1"/>
    <s v="(10.4546827, 78.7053028)"/>
    <s v="FP34+V4V,,Annavasal,622101,Tamil Nadu,India."/>
    <s v="https://firebasestorage.googleapis.com/v0/b/mindbrink-survey-production.appspot.com/o/audioFiles%2FAtznECuQc6klLPsRR6u2%2Fe5risFoEPidDckOLperfsZqxzae2%2F2025-07-31%2015%3A40%3A12.718225.m4a?alt=media&amp;token=22c4cf7d-bb84-450d-b408-b98dc99a1559"/>
    <n v="269"/>
    <s v="false"/>
    <x v="1"/>
    <s v="+918508766594"/>
    <x v="0"/>
    <s v="ILLUPUR"/>
    <x v="1"/>
    <s v="கன் சுல் பானு"/>
    <x v="1"/>
    <n v="9344695026"/>
    <x v="1"/>
    <s v="மாணவர்/ Student"/>
    <s v="10,000 - 25,000"/>
    <x v="2"/>
    <x v="2"/>
    <x v="2"/>
    <x v="0"/>
    <s v="அதிமுக / AIADMK"/>
    <x v="3"/>
    <x v="1"/>
    <x v="2"/>
    <x v="1"/>
    <x v="2"/>
    <x v="2"/>
    <x v="0"/>
    <x v="2"/>
    <s v="Muslim"/>
    <x v="8"/>
    <n v="0"/>
    <s v="Correctly Done"/>
    <s v="-"/>
    <s v="-"/>
    <s v="0.1.12 (60)"/>
    <x v="1"/>
    <x v="0"/>
    <x v="1"/>
    <x v="7"/>
    <n v="0.8936170212765957"/>
    <n v="0.84848484848484851"/>
    <n v="0.70000000000000007"/>
    <n v="1"/>
    <n v="1.2600000000000002"/>
    <n v="0.70000000000000007"/>
    <n v="10.454682699999999"/>
    <n v="78.705302799999998"/>
  </r>
  <r>
    <s v="7xQlrZ50nax4X4x11Dax"/>
    <s v="2025-07-31 15:40:52.821154"/>
    <x v="1"/>
    <s v="(10.4274464, 78.6414695)"/>
    <s v="Pudukottai - Manapparai Road,,Vannarappatti,622104,Tamil Nadu,India."/>
    <s v="https://firebasestorage.googleapis.com/v0/b/mindbrink-survey-production.appspot.com/o/audioFiles%2FAtznECuQc6klLPsRR6u2%2F2ukCmICpvKWhqTT6dgmjG6nFGjc2%2F2025-07-31%2015%3A40%3A48.108175.m4a?alt=media&amp;token=a0c4708e-43d5-4c6c-a063-2cb8ed528f1f"/>
    <n v="156"/>
    <s v="false"/>
    <x v="2"/>
    <s v="+919698565662"/>
    <x v="0"/>
    <s v="ILLUPUR"/>
    <x v="5"/>
    <s v="Yogaraj"/>
    <x v="0"/>
    <n v="7904375632"/>
    <x v="1"/>
    <s v="கூலி தொழில்/ Daily Wage"/>
    <s v="10,000 - 25,000"/>
    <x v="2"/>
    <x v="1"/>
    <x v="0"/>
    <x v="3"/>
    <s v="தமிழக வெற்றி கழகம் / TVK"/>
    <x v="0"/>
    <x v="1"/>
    <x v="1"/>
    <x v="1"/>
    <x v="2"/>
    <x v="2"/>
    <x v="2"/>
    <x v="2"/>
    <s v="OBC"/>
    <x v="1"/>
    <n v="0"/>
    <s v="Not Asking All The Questions"/>
    <s v="-"/>
    <s v="-"/>
    <s v="0.1.12 (60)"/>
    <x v="1"/>
    <x v="1"/>
    <x v="2"/>
    <x v="1"/>
    <n v="1.1351351351351351"/>
    <n v="0.84848484848484851"/>
    <n v="1.0769230769230769"/>
    <n v="0.59193365685780508"/>
    <n v="1.1057142857142856"/>
    <n v="0.63746701507763626"/>
    <n v="10.427446399999999"/>
    <n v="78.641469499999999"/>
  </r>
  <r>
    <s v="pTsilDNKwMGKDmXtV2Pl"/>
    <s v="2025-07-31 15:44:17.651669"/>
    <x v="1"/>
    <s v="(10.42978, 78.6411867)"/>
    <s v="CJJR+99P,,Vannarappatti,622104,Tamil Nadu,India."/>
    <s v="https://firebasestorage.googleapis.com/v0/b/mindbrink-survey-production.appspot.com/o/audioFiles%2FAtznECuQc6klLPsRR6u2%2FfYiv0HvGk4VbFlXYwsKbSZ6fwXI2%2F2025-07-31%2015%3A44%3A10.528408.m4a?alt=media&amp;token=30a8c6aa-973a-478c-af31-a820726b3b9d"/>
    <n v="427"/>
    <s v="false"/>
    <x v="3"/>
    <s v="+919443892814"/>
    <x v="0"/>
    <s v="ILLUPUR"/>
    <x v="6"/>
    <s v="karupiya"/>
    <x v="0"/>
    <n v="7667282020"/>
    <x v="2"/>
    <s v="பணியாளர்/ Employee"/>
    <s v="10,000க்கும் குறைவானது/Less than 10,000"/>
    <x v="0"/>
    <x v="1"/>
    <x v="0"/>
    <x v="3"/>
    <s v="அதிமுக / AIADMK"/>
    <x v="1"/>
    <x v="1"/>
    <x v="3"/>
    <x v="2"/>
    <x v="2"/>
    <x v="1"/>
    <x v="2"/>
    <x v="1"/>
    <s v="SC"/>
    <x v="5"/>
    <s v="asking only name and number "/>
    <s v="Not Doing It Properly"/>
    <s v="-"/>
    <s v="-"/>
    <s v="0.1.12 (60)"/>
    <x v="1"/>
    <x v="0"/>
    <x v="1"/>
    <x v="5"/>
    <n v="1.1351351351351351"/>
    <n v="0.84"/>
    <n v="0.80769230769230771"/>
    <n v="0.59193365685780508"/>
    <n v="1.6390243902439026"/>
    <n v="0.47810026130822719"/>
    <n v="10.429779999999999"/>
    <n v="78.641186700000006"/>
  </r>
  <r>
    <s v="uDD6ITYRlQqzqjzuQMov"/>
    <s v="2025-07-31 15:44:45.267367"/>
    <x v="1"/>
    <s v="(10.4546752, 78.7051016)"/>
    <s v="FP33+VX7,,Pudukkottai,622101,Tamil Nadu,India."/>
    <s v="https://firebasestorage.googleapis.com/v0/b/mindbrink-survey-production.appspot.com/o/audioFiles%2FAtznECuQc6klLPsRR6u2%2Fe5risFoEPidDckOLperfsZqxzae2%2F2025-07-31%2015%3A44%3A39.841161.m4a?alt=media&amp;token=d2cbcd04-bf65-4423-ace4-a1e6f0622fc5"/>
    <n v="241"/>
    <s v="false"/>
    <x v="1"/>
    <s v="+918508766594"/>
    <x v="0"/>
    <s v="ILLUPUR"/>
    <x v="1"/>
    <s v="மகமூதா"/>
    <x v="1"/>
    <n v="9344044543"/>
    <x v="1"/>
    <s v="மாணவர்/ Student"/>
    <s v="10,000 - 25,000"/>
    <x v="2"/>
    <x v="2"/>
    <x v="3"/>
    <x v="0"/>
    <s v="அதிமுக / AIADMK"/>
    <x v="3"/>
    <x v="1"/>
    <x v="3"/>
    <x v="1"/>
    <x v="0"/>
    <x v="0"/>
    <x v="0"/>
    <x v="2"/>
    <s v="Muslim"/>
    <x v="8"/>
    <n v="0"/>
    <s v="Correctly Done"/>
    <s v="-"/>
    <s v="-"/>
    <s v="0.1.12 (60)"/>
    <x v="1"/>
    <x v="0"/>
    <x v="1"/>
    <x v="7"/>
    <n v="0.8936170212765957"/>
    <n v="0.84848484848484851"/>
    <n v="0.70000000000000007"/>
    <n v="1"/>
    <n v="1.2600000000000002"/>
    <n v="0.70000000000000007"/>
    <n v="10.454675200000001"/>
    <n v="78.705101600000006"/>
  </r>
  <r>
    <s v="14nTNKxvknhO3OkSwAm8"/>
    <s v="2025-07-31 15:47:43.699933"/>
    <x v="1"/>
    <s v="(10.4306082, 78.6408181)"/>
    <s v="CJJR+99P,,Vannarappatti,622104,Tamil Nadu,India."/>
    <s v="https://firebasestorage.googleapis.com/v0/b/mindbrink-survey-production.appspot.com/o/audioFiles%2FAtznECuQc6klLPsRR6u2%2F2ukCmICpvKWhqTT6dgmjG6nFGjc2%2F2025-07-31%2015%3A47%3A38.641090.m4a?alt=media&amp;token=5f50e780-9013-4bea-998b-0094dcb64c8e"/>
    <n v="381"/>
    <s v="false"/>
    <x v="2"/>
    <s v="+919698565662"/>
    <x v="0"/>
    <s v="ILLUPUR"/>
    <x v="6"/>
    <s v="Moyshami"/>
    <x v="1"/>
    <n v="9750171904"/>
    <x v="0"/>
    <s v="இல்லத்தரசி/ Housewife"/>
    <s v="10,000க்கும் குறைவானது/Less than 10,000"/>
    <x v="0"/>
    <x v="1"/>
    <x v="0"/>
    <x v="0"/>
    <s v="அதிமுக / AIADMK"/>
    <x v="1"/>
    <x v="1"/>
    <x v="3"/>
    <x v="2"/>
    <x v="2"/>
    <x v="1"/>
    <x v="7"/>
    <x v="0"/>
    <s v="BC"/>
    <x v="7"/>
    <s v=""/>
    <s v=""/>
    <s v="-"/>
    <s v="-"/>
    <s v="0.1.12 (60)"/>
    <x v="1"/>
    <x v="0"/>
    <x v="1"/>
    <x v="6"/>
    <n v="0.8936170212765957"/>
    <n v="1.2824427480916032"/>
    <n v="0.95454545454545459"/>
    <n v="0.59193365685780508"/>
    <n v="2.0275862068965518"/>
    <n v="0.56502758154608668"/>
    <n v="10.4306082"/>
    <n v="78.640818100000004"/>
  </r>
  <r>
    <s v="yM4ef4QcQ2aJ0fwGr7nM"/>
    <s v="2025-07-31 15:49:28.295417"/>
    <x v="1"/>
    <s v="(10.4298583, 78.6408584)"/>
    <s v="CJJR+99P,,Vannarappatti,622104,Tamil Nadu,India."/>
    <s v="https://firebasestorage.googleapis.com/v0/b/mindbrink-survey-production.appspot.com/o/audioFiles%2FAtznECuQc6klLPsRR6u2%2FfYiv0HvGk4VbFlXYwsKbSZ6fwXI2%2F2025-07-31%2015%3A49%3A10.364367.m4a?alt=media&amp;token=59537a9a-5427-439d-a7db-a96ba6348d06"/>
    <n v="281"/>
    <s v="false"/>
    <x v="3"/>
    <s v="+919443892814"/>
    <x v="0"/>
    <s v="ILLUPUR"/>
    <x v="6"/>
    <s v="Ajibatcha"/>
    <x v="0"/>
    <n v="9500010028"/>
    <x v="0"/>
    <s v="விவசாயி/ Farmer"/>
    <s v="10,000க்கும் குறைவானது/Less than 10,000"/>
    <x v="2"/>
    <x v="1"/>
    <x v="1"/>
    <x v="3"/>
    <s v="தமிழக வெற்றி கழகம் / TVK"/>
    <x v="0"/>
    <x v="1"/>
    <x v="1"/>
    <x v="2"/>
    <x v="2"/>
    <x v="1"/>
    <x v="7"/>
    <x v="1"/>
    <s v="Muslim"/>
    <x v="8"/>
    <n v="0"/>
    <s v="Fake Audio/Empty Audio"/>
    <s v="-"/>
    <s v="-"/>
    <s v="0.1.12 (60)"/>
    <x v="0"/>
    <x v="0"/>
    <x v="2"/>
    <x v="7"/>
    <n v="1.1351351351351351"/>
    <n v="1.2824427480916032"/>
    <n v="1.9534883720930234"/>
    <n v="2.0011999302960199"/>
    <n v="1.2600000000000002"/>
    <n v="3.9093207940666437"/>
    <n v="10.429858299999999"/>
    <n v="78.640858399999999"/>
  </r>
  <r>
    <s v="BVz8whVYn98SfHwNNz5H"/>
    <s v="2025-07-31 15:53:45.266288"/>
    <x v="1"/>
    <s v="(10.4547612, 78.705396)"/>
    <s v="FP34+V5V,,Annavasal,622101,Tamil Nadu,India."/>
    <s v="https://firebasestorage.googleapis.com/v0/b/mindbrink-survey-production.appspot.com/o/audioFiles%2FAtznECuQc6klLPsRR6u2%2Fe5risFoEPidDckOLperfsZqxzae2%2F2025-07-31%2015%3A53%3A38.859826.m4a?alt=media&amp;token=cdf36d33-d66b-4855-bb4e-ba4cb074e7f7"/>
    <n v="309"/>
    <s v="false"/>
    <x v="1"/>
    <s v="+918508766594"/>
    <x v="0"/>
    <s v="ILLUPUR"/>
    <x v="1"/>
    <s v="மும் தாஜ் நிஷா"/>
    <x v="1"/>
    <n v="9025901093"/>
    <x v="0"/>
    <s v="இல்லத்தரசி/ Housewife"/>
    <s v="10,000 - 25,000"/>
    <x v="2"/>
    <x v="2"/>
    <x v="2"/>
    <x v="1"/>
    <s v="பா.ஜ.க / BJP"/>
    <x v="0"/>
    <x v="0"/>
    <x v="0"/>
    <x v="1"/>
    <x v="0"/>
    <x v="2"/>
    <x v="6"/>
    <x v="0"/>
    <s v="Muslim"/>
    <x v="8"/>
    <n v="0"/>
    <s v="Correctly Done"/>
    <s v="-"/>
    <s v="-"/>
    <s v="0.1.12 (60)"/>
    <x v="1"/>
    <x v="0"/>
    <x v="5"/>
    <x v="7"/>
    <n v="0.8936170212765957"/>
    <n v="1.2824427480916032"/>
    <n v="0.95454545454545459"/>
    <n v="1"/>
    <n v="1.2600000000000002"/>
    <n v="0.95454545454545459"/>
    <n v="10.4547612"/>
    <n v="78.705395999999993"/>
  </r>
  <r>
    <s v="LeZessJ5Sm0K0hBZaqtC"/>
    <s v="2025-07-31 15:56:00.046020"/>
    <x v="1"/>
    <s v="(10.4309349, 78.6409743)"/>
    <s v="-"/>
    <s v="https://firebasestorage.googleapis.com/v0/b/mindbrink-survey-production.appspot.com/o/audioFiles%2FAtznECuQc6klLPsRR6u2%2F2ukCmICpvKWhqTT6dgmjG6nFGjc2%2F2025-07-31%2015%3A55%3A54.570888.m4a?alt=media&amp;token=9de0dc51-a3b0-4b3b-a4ec-d71b82be6b2a"/>
    <n v="238"/>
    <s v="false"/>
    <x v="2"/>
    <s v="+919698565662"/>
    <x v="0"/>
    <s v="ILLUPUR"/>
    <x v="6"/>
    <s v="Anandan"/>
    <x v="0"/>
    <n v="7826938483"/>
    <x v="0"/>
    <s v="கூலி தொழில்/ Daily Wage"/>
    <s v="10,000 - 25,000"/>
    <x v="1"/>
    <x v="2"/>
    <x v="2"/>
    <x v="0"/>
    <s v="அதிமுக / AIADMK"/>
    <x v="1"/>
    <x v="1"/>
    <x v="1"/>
    <x v="1"/>
    <x v="0"/>
    <x v="1"/>
    <x v="0"/>
    <x v="7"/>
    <s v="BC"/>
    <x v="1"/>
    <s v=""/>
    <s v=""/>
    <s v="-"/>
    <s v="-"/>
    <s v="0.1.12 (60)"/>
    <x v="1"/>
    <x v="0"/>
    <x v="1"/>
    <x v="1"/>
    <n v="1.1351351351351351"/>
    <n v="1.2824427480916032"/>
    <n v="1.9534883720930234"/>
    <n v="1"/>
    <n v="1.1057142857142856"/>
    <n v="1.9534883720930234"/>
    <n v="10.4309349"/>
    <n v="78.640974299999996"/>
  </r>
  <r>
    <s v="ZYKRLVW8e2VtIswt5OnA"/>
    <s v="2025-07-31 15:59:09.716439"/>
    <x v="1"/>
    <s v="(10.4319602, 78.6410176)"/>
    <s v="CJJR+99P,,Vannarappatti,622104,Tamil Nadu,India."/>
    <s v="https://firebasestorage.googleapis.com/v0/b/mindbrink-survey-production.appspot.com/o/audioFiles%2FAtznECuQc6klLPsRR6u2%2F2ukCmICpvKWhqTT6dgmjG6nFGjc2%2F2025-07-31%2015%3A59%3A05.458031.m4a?alt=media&amp;token=a537ebdc-9579-4cb6-b96f-4bb100283b0c"/>
    <n v="168"/>
    <s v="false"/>
    <x v="2"/>
    <s v="+919698565662"/>
    <x v="0"/>
    <s v="ILLUPUR"/>
    <x v="6"/>
    <s v="Abbas"/>
    <x v="0"/>
    <n v="9488151946"/>
    <x v="3"/>
    <s v="சொந்த தொழில் / சுயதொழில் செய்பவர்/ Self Employed/Business"/>
    <s v="10,000 - 25,000"/>
    <x v="2"/>
    <x v="1"/>
    <x v="0"/>
    <x v="0"/>
    <s v="அதிமுக / AIADMK"/>
    <x v="1"/>
    <x v="1"/>
    <x v="1"/>
    <x v="1"/>
    <x v="2"/>
    <x v="1"/>
    <x v="7"/>
    <x v="4"/>
    <s v="Muslim"/>
    <x v="8"/>
    <s v=""/>
    <s v=""/>
    <s v="-"/>
    <s v="-"/>
    <s v="0.1.12 (60)"/>
    <x v="1"/>
    <x v="1"/>
    <x v="1"/>
    <x v="7"/>
    <n v="1.1351351351351351"/>
    <n v="0.96923076923076912"/>
    <n v="0.82894736842105265"/>
    <n v="0.59193365685780508"/>
    <n v="1.2600000000000002"/>
    <n v="0.49068184713212792"/>
    <n v="10.431960200000001"/>
    <n v="78.641017599999998"/>
  </r>
  <r>
    <s v="dGuDC6Zc227rtYMzoLcA"/>
    <s v="2025-07-31 15:59:32.691221"/>
    <x v="1"/>
    <s v="(10.4320562, 78.6410294)"/>
    <s v="CJJR+99P,,Vannarappatti,622104,Tamil Nadu,India."/>
    <s v="https://firebasestorage.googleapis.com/v0/b/mindbrink-survey-production.appspot.com/o/audioFiles%2FAtznECuQc6klLPsRR6u2%2FfYiv0HvGk4VbFlXYwsKbSZ6fwXI2%2F2025-07-31%2015%3A57%3A22.972800.m4a?alt=media&amp;token=18cc628a-749c-42c8-bd7d-40eb93ad02e8"/>
    <n v="319"/>
    <s v="false"/>
    <x v="3"/>
    <s v="+919443892814"/>
    <x v="0"/>
    <s v="ILLUPUR"/>
    <x v="6"/>
    <s v="mukuthan"/>
    <x v="0"/>
    <n v="9787818624"/>
    <x v="0"/>
    <s v="சொந்த தொழில் / சுயதொழில் செய்பவர்/ Self Employed/Business"/>
    <s v="10,000க்கும் குறைவானது/Less than 10,000"/>
    <x v="2"/>
    <x v="1"/>
    <x v="1"/>
    <x v="3"/>
    <s v="திமுக / DMK"/>
    <x v="0"/>
    <x v="1"/>
    <x v="3"/>
    <x v="2"/>
    <x v="2"/>
    <x v="1"/>
    <x v="7"/>
    <x v="2"/>
    <s v="BC"/>
    <x v="19"/>
    <n v="0"/>
    <s v="Fake Audio/Empty Audio"/>
    <s v="-"/>
    <s v="-"/>
    <s v="0.1.12 (60)"/>
    <x v="0"/>
    <x v="0"/>
    <x v="0"/>
    <x v="2"/>
    <n v="1.1351351351351351"/>
    <n v="1.2824427480916032"/>
    <n v="1.9534883720930234"/>
    <n v="2.0011999302960199"/>
    <n v="5.9154929577464786E-2"/>
    <n v="3.9093207940666437"/>
    <n v="10.4320562"/>
    <n v="78.641029399999994"/>
  </r>
  <r>
    <s v="jZb46RVW5gAHziOhtUGy"/>
    <s v="2025-07-31 16:00:58.998653"/>
    <x v="1"/>
    <s v="(10.4546952, 78.7051597)"/>
    <s v="FP34+V4V,,Annavasal,622101,Tamil Nadu,India."/>
    <s v="https://firebasestorage.googleapis.com/v0/b/mindbrink-survey-production.appspot.com/o/audioFiles%2FAtznECuQc6klLPsRR6u2%2Fe5risFoEPidDckOLperfsZqxzae2%2F2025-07-31%2016%3A00%3A53.872541.m4a?alt=media&amp;token=68e9bd7f-f8e1-4d1b-98d9-4b62116b4ceb"/>
    <n v="275"/>
    <s v="false"/>
    <x v="1"/>
    <s v="+918508766594"/>
    <x v="0"/>
    <s v="ILLUPUR"/>
    <x v="1"/>
    <s v="|சலீம்"/>
    <x v="0"/>
    <n v="8050240132"/>
    <x v="0"/>
    <s v="கூலி தொழில்/ Daily Wage"/>
    <s v="10,000 - 25,000"/>
    <x v="2"/>
    <x v="1"/>
    <x v="2"/>
    <x v="1"/>
    <s v="அதிமுக / AIADMK"/>
    <x v="3"/>
    <x v="0"/>
    <x v="0"/>
    <x v="1"/>
    <x v="0"/>
    <x v="2"/>
    <x v="6"/>
    <x v="1"/>
    <s v="Muslim"/>
    <x v="8"/>
    <n v="0"/>
    <s v="Correctly Done"/>
    <s v="-"/>
    <s v="-"/>
    <s v="0.1.12 (60)"/>
    <x v="1"/>
    <x v="0"/>
    <x v="1"/>
    <x v="7"/>
    <n v="1.1351351351351351"/>
    <n v="1.2824427480916032"/>
    <n v="1.9534883720930234"/>
    <n v="1"/>
    <n v="1.2600000000000002"/>
    <n v="1.9534883720930234"/>
    <n v="10.4546952"/>
    <n v="78.705159699999996"/>
  </r>
  <r>
    <s v="1cYfLU5jtvvgkOOA274g"/>
    <s v="2025-07-31 16:02:34.709756"/>
    <x v="1"/>
    <s v="(10.4315583, 78.6410467)"/>
    <s v="CJJR+99P,,Vannarappatti,622104,Tamil Nadu,India."/>
    <s v="https://firebasestorage.googleapis.com/v0/b/mindbrink-survey-production.appspot.com/o/audioFiles%2FAtznECuQc6klLPsRR6u2%2FfYiv0HvGk4VbFlXYwsKbSZ6fwXI2%2F2025-07-31%2016%3A02%3A21.994784.m4a?alt=media&amp;token=488f9816-019f-4983-8f94-d82513531732"/>
    <n v="157"/>
    <s v="false"/>
    <x v="3"/>
    <s v="+919443892814"/>
    <x v="0"/>
    <s v="ILLUPUR"/>
    <x v="6"/>
    <s v="Rani"/>
    <x v="1"/>
    <n v="8610104262"/>
    <x v="0"/>
    <s v="இல்லத்தரசி/ Housewife"/>
    <s v="10,000க்கும் குறைவானது/Less than 10,000"/>
    <x v="1"/>
    <x v="1"/>
    <x v="2"/>
    <x v="5"/>
    <s v="அதிமுக / AIADMK"/>
    <x v="3"/>
    <x v="1"/>
    <x v="1"/>
    <x v="1"/>
    <x v="2"/>
    <x v="3"/>
    <x v="1"/>
    <x v="1"/>
    <s v="BC"/>
    <x v="7"/>
    <n v="0"/>
    <s v="Correctly Done"/>
    <s v="-"/>
    <s v="-"/>
    <s v="0.1.12 (60)"/>
    <x v="1"/>
    <x v="1"/>
    <x v="1"/>
    <x v="6"/>
    <n v="0.8936170212765957"/>
    <n v="1.2824427480916032"/>
    <n v="0.95454545454545459"/>
    <n v="1"/>
    <n v="2.0275862068965518"/>
    <n v="0.95454545454545459"/>
    <n v="10.431558300000001"/>
    <n v="78.641046700000004"/>
  </r>
  <r>
    <s v="wtOWi85JK6MkpLt81VuN"/>
    <s v="2025-07-31 16:08:50.286676"/>
    <x v="1"/>
    <s v="(10.4323844, 78.6407925)"/>
    <s v="CJMR+52F,,Parambur,622104,Tamil Nadu,India."/>
    <s v="https://firebasestorage.googleapis.com/v0/b/mindbrink-survey-production.appspot.com/o/audioFiles%2FAtznECuQc6klLPsRR6u2%2F2ukCmICpvKWhqTT6dgmjG6nFGjc2%2F2025-07-31%2016%3A08%3A45.728039.m4a?alt=media&amp;token=72c1f614-770f-4ed6-ba68-337ccb847592"/>
    <n v="83"/>
    <s v="false"/>
    <x v="2"/>
    <s v="+919698565662"/>
    <x v="0"/>
    <s v="ILLUPUR"/>
    <x v="6"/>
    <s v="karuppaiya"/>
    <x v="0"/>
    <n v="9843278738"/>
    <x v="0"/>
    <s v="கூலி தொழில்/ Daily Wage"/>
    <s v="10,000க்கும் குறைவானது/Less than 10,000"/>
    <x v="2"/>
    <x v="1"/>
    <x v="2"/>
    <x v="0"/>
    <s v="அதிமுக / AIADMK"/>
    <x v="1"/>
    <x v="1"/>
    <x v="3"/>
    <x v="1"/>
    <x v="0"/>
    <x v="1"/>
    <x v="0"/>
    <x v="4"/>
    <s v="SC"/>
    <x v="5"/>
    <s v=""/>
    <s v=""/>
    <s v="-"/>
    <s v="-"/>
    <s v="0.1.12 (60)"/>
    <x v="1"/>
    <x v="1"/>
    <x v="1"/>
    <x v="5"/>
    <n v="1.1351351351351351"/>
    <n v="1.2824427480916032"/>
    <n v="1.9534883720930234"/>
    <n v="1"/>
    <n v="1.6390243902439026"/>
    <n v="1.9534883720930234"/>
    <n v="10.4323844"/>
    <n v="78.640792500000003"/>
  </r>
  <r>
    <s v="8IcRlMwuxBSzI0DVEtUn"/>
    <s v="2025-07-31 16:09:11.033096"/>
    <x v="1"/>
    <s v="(10.4319012, 78.6406419)"/>
    <s v="CJJR+99P,,Vannarappatti,622104,Tamil Nadu,India."/>
    <s v="https://firebasestorage.googleapis.com/v0/b/mindbrink-survey-production.appspot.com/o/audioFiles%2FAtznECuQc6klLPsRR6u2%2FfYiv0HvGk4VbFlXYwsKbSZ6fwXI2%2F2025-07-31%2016%3A08%3A59.437345.m4a?alt=media&amp;token=d88e0d4e-4904-49e4-944b-4bbfdcbd64bd"/>
    <n v="289"/>
    <s v="false"/>
    <x v="3"/>
    <s v="+919443892814"/>
    <x v="0"/>
    <s v="ILLUPUR"/>
    <x v="6"/>
    <s v="palaniyammal"/>
    <x v="1"/>
    <n v="9486706914"/>
    <x v="0"/>
    <s v="இல்லத்தரசி/ Housewife"/>
    <s v="10,000க்கும் குறைவானது/Less than 10,000"/>
    <x v="2"/>
    <x v="1"/>
    <x v="1"/>
    <x v="3"/>
    <s v="அதிமுக / AIADMK"/>
    <x v="1"/>
    <x v="1"/>
    <x v="3"/>
    <x v="2"/>
    <x v="2"/>
    <x v="1"/>
    <x v="7"/>
    <x v="1"/>
    <s v="SC"/>
    <x v="5"/>
    <n v="0"/>
    <s v="Fake Audio/Empty Audio"/>
    <s v="-"/>
    <s v="-"/>
    <s v="0.1.12 (60)"/>
    <x v="0"/>
    <x v="0"/>
    <x v="1"/>
    <x v="5"/>
    <n v="0.8936170212765957"/>
    <n v="1.2824427480916032"/>
    <n v="0.95454545454545459"/>
    <n v="2.0011999302960199"/>
    <n v="1.6390243902439026"/>
    <n v="1.9102362971007465"/>
    <n v="10.4319012"/>
    <n v="78.640641900000006"/>
  </r>
  <r>
    <s v="wRPAUlWcAUU8wb5QeRNP"/>
    <s v="2025-07-31 16:14:59.640113"/>
    <x v="1"/>
    <s v="(10.4320965, 78.6409801)"/>
    <s v="CJJR+99P,,Vannarappatti,622104,Tamil Nadu,India."/>
    <s v="https://firebasestorage.googleapis.com/v0/b/mindbrink-survey-production.appspot.com/o/audioFiles%2FAtznECuQc6klLPsRR6u2%2FfYiv0HvGk4VbFlXYwsKbSZ6fwXI2%2F2025-07-31%2016%3A14%3A39.609443.m4a?alt=media&amp;token=d96e802e-8cf6-4660-a6c2-78f00e9cbfe3"/>
    <n v="315"/>
    <s v="false"/>
    <x v="3"/>
    <s v="+919443892814"/>
    <x v="0"/>
    <s v="ILLUPUR"/>
    <x v="6"/>
    <s v="rauman"/>
    <x v="0"/>
    <n v="9531873124"/>
    <x v="2"/>
    <s v="சொந்த தொழில் / சுயதொழில் செய்பவர்/ Self Employed/Business"/>
    <s v="10,000க்கும் குறைவானது/Less than 10,000"/>
    <x v="0"/>
    <x v="1"/>
    <x v="0"/>
    <x v="0"/>
    <s v="திமுக / DMK"/>
    <x v="0"/>
    <x v="1"/>
    <x v="3"/>
    <x v="2"/>
    <x v="2"/>
    <x v="1"/>
    <x v="7"/>
    <x v="0"/>
    <s v="Muslim"/>
    <x v="8"/>
    <n v="0"/>
    <s v="Fake Audio/Empty Audio"/>
    <s v="-"/>
    <s v="-"/>
    <s v="0.1.12 (60)"/>
    <x v="0"/>
    <x v="0"/>
    <x v="0"/>
    <x v="7"/>
    <n v="1.1351351351351351"/>
    <n v="0.84"/>
    <n v="0.80769230769230771"/>
    <n v="0.59193365685780508"/>
    <n v="1.2600000000000002"/>
    <n v="0.47810026130822719"/>
    <n v="10.4320965"/>
    <n v="78.640980099999993"/>
  </r>
  <r>
    <s v="gAMzTWGcC4BFCRjJ5mbJ"/>
    <s v="2025-07-31 16:16:08.970573"/>
    <x v="1"/>
    <s v="(10.4314377, 78.6409942)"/>
    <s v="CJJR+99P,,Vannarappatti,622104,Tamil Nadu,India."/>
    <s v="https://firebasestorage.googleapis.com/v0/b/mindbrink-survey-production.appspot.com/o/audioFiles%2FAtznECuQc6klLPsRR6u2%2F2ukCmICpvKWhqTT6dgmjG6nFGjc2%2F2025-07-31%2016%3A16%3A03.749095.m4a?alt=media&amp;token=e6f80956-45db-4d15-a8b5-bfb4e7f0cee6"/>
    <n v="124"/>
    <s v="false"/>
    <x v="2"/>
    <s v="+919698565662"/>
    <x v="0"/>
    <s v="ILLUPUR"/>
    <x v="6"/>
    <s v="Ashok kumar"/>
    <x v="0"/>
    <n v="9578455776"/>
    <x v="0"/>
    <s v="சொந்த தொழில் / சுயதொழில் செய்பவர்/ Self Employed/Business"/>
    <s v="10,000 - 25,000"/>
    <x v="2"/>
    <x v="1"/>
    <x v="0"/>
    <x v="0"/>
    <s v="திமுக / DMK"/>
    <x v="0"/>
    <x v="1"/>
    <x v="3"/>
    <x v="1"/>
    <x v="0"/>
    <x v="1"/>
    <x v="2"/>
    <x v="2"/>
    <s v="BC"/>
    <x v="14"/>
    <s v=""/>
    <s v=""/>
    <s v="-"/>
    <s v="-"/>
    <s v="0.1.12 (60)"/>
    <x v="1"/>
    <x v="1"/>
    <x v="0"/>
    <x v="8"/>
    <n v="1.1351351351351351"/>
    <n v="1.2824427480916032"/>
    <n v="1.9534883720930234"/>
    <n v="0.59193365685780508"/>
    <n v="1.3125"/>
    <n v="1.1563355157222239"/>
    <n v="10.4314377"/>
    <n v="78.640994199999994"/>
  </r>
  <r>
    <s v="xYjSGWf8Y1M3bcR610X8"/>
    <s v="2025-07-31 16:20:16.135129"/>
    <x v="1"/>
    <s v="(10.4320555, 78.6410334)"/>
    <s v="CJJR+99P,,Vannarappatti,622104,Tamil Nadu,India."/>
    <s v="https://firebasestorage.googleapis.com/v0/b/mindbrink-survey-production.appspot.com/o/audioFiles%2FAtznECuQc6klLPsRR6u2%2FfYiv0HvGk4VbFlXYwsKbSZ6fwXI2%2F2025-07-31%2016%3A19%3A42.803323.m4a?alt=media&amp;token=51e4e559-8669-464d-bcdb-d966a614cb69"/>
    <n v="276"/>
    <s v="false"/>
    <x v="3"/>
    <s v="+919443892814"/>
    <x v="0"/>
    <s v="ILLUPUR"/>
    <x v="6"/>
    <s v="jagadeesvaran"/>
    <x v="0"/>
    <n v="7604942850"/>
    <x v="1"/>
    <s v="பணியாளர்/ Employee"/>
    <s v="10,000க்கும் குறைவானது/Less than 10,000"/>
    <x v="0"/>
    <x v="0"/>
    <x v="0"/>
    <x v="0"/>
    <s v="அதிமுக / AIADMK"/>
    <x v="1"/>
    <x v="1"/>
    <x v="1"/>
    <x v="0"/>
    <x v="2"/>
    <x v="1"/>
    <x v="0"/>
    <x v="1"/>
    <s v="OBC"/>
    <x v="0"/>
    <n v="0"/>
    <s v="Not Asking All The Questions"/>
    <s v="-"/>
    <s v="-"/>
    <s v="0.1.12 (60)"/>
    <x v="1"/>
    <x v="0"/>
    <x v="1"/>
    <x v="0"/>
    <n v="1.1351351351351351"/>
    <n v="0.84848484848484851"/>
    <n v="1.0769230769230769"/>
    <n v="0.59193365685780508"/>
    <n v="1.3034482758620689"/>
    <n v="0.63746701507763626"/>
    <n v="10.432055500000001"/>
    <n v="78.641033399999998"/>
  </r>
  <r>
    <s v="B9VRDfLKrQEro0kbh8TV"/>
    <s v="2025-07-31 16:24:36.763675"/>
    <x v="1"/>
    <s v="(10.433047, 78.6407012)"/>
    <s v="CJMR+F5F,,Parambur,622104,Tamil Nadu,India."/>
    <s v="https://firebasestorage.googleapis.com/v0/b/mindbrink-survey-production.appspot.com/o/audioFiles%2FAtznECuQc6klLPsRR6u2%2F2ukCmICpvKWhqTT6dgmjG6nFGjc2%2F2025-07-31%2016%3A24%3A32.812062.m4a?alt=media&amp;token=d4197e9a-5171-4f1e-a9cb-c01b908e76b7"/>
    <n v="92"/>
    <s v="false"/>
    <x v="2"/>
    <s v="+919698565662"/>
    <x v="0"/>
    <s v="ILLUPUR"/>
    <x v="6"/>
    <s v="vinayagam"/>
    <x v="0"/>
    <n v="6382825349"/>
    <x v="3"/>
    <s v="சொந்த தொழில் / சுயதொழில் செய்பவர்/ Self Employed/Business"/>
    <s v="10,000 - 25,000"/>
    <x v="0"/>
    <x v="0"/>
    <x v="0"/>
    <x v="3"/>
    <s v="திமுக / DMK"/>
    <x v="0"/>
    <x v="0"/>
    <x v="0"/>
    <x v="0"/>
    <x v="0"/>
    <x v="1"/>
    <x v="0"/>
    <x v="4"/>
    <s v="BC"/>
    <x v="14"/>
    <s v="surveyor asking first two questions only "/>
    <s v="Not Doing It Properly"/>
    <s v="-"/>
    <s v="-"/>
    <s v="0.1.12 (60)"/>
    <x v="1"/>
    <x v="1"/>
    <x v="0"/>
    <x v="8"/>
    <n v="1.1351351351351351"/>
    <n v="0.96923076923076912"/>
    <n v="0.82894736842105265"/>
    <n v="0.59193365685780508"/>
    <n v="1.3125"/>
    <n v="0.49068184713212792"/>
    <n v="10.433047"/>
    <n v="78.640701199999995"/>
  </r>
  <r>
    <s v="PBpEkUE2FKyES3oev17e"/>
    <s v="2025-07-31 16:25:10.788331"/>
    <x v="1"/>
    <s v="(10.4333374, 78.6405738)"/>
    <s v="CJMR+F5F,,Parambur,622104,Tamil Nadu,India."/>
    <s v="https://firebasestorage.googleapis.com/v0/b/mindbrink-survey-production.appspot.com/o/audioFiles%2FAtznECuQc6klLPsRR6u2%2FfYiv0HvGk4VbFlXYwsKbSZ6fwXI2%2F2025-07-31%2016%3A24%3A44.431557.m4a?alt=media&amp;token=3191602a-5eef-4997-87ae-80870eb1f630"/>
    <n v="261"/>
    <s v="false"/>
    <x v="3"/>
    <s v="+919443892814"/>
    <x v="0"/>
    <s v="ILLUPUR"/>
    <x v="6"/>
    <s v="rajathi"/>
    <x v="1"/>
    <n v="9688410714"/>
    <x v="0"/>
    <s v="இல்லத்தரசி/ Housewife"/>
    <s v="10,000க்கும் குறைவானது/Less than 10,000"/>
    <x v="2"/>
    <x v="1"/>
    <x v="1"/>
    <x v="3"/>
    <s v="திமுக / DMK"/>
    <x v="0"/>
    <x v="1"/>
    <x v="3"/>
    <x v="2"/>
    <x v="2"/>
    <x v="1"/>
    <x v="7"/>
    <x v="0"/>
    <s v="Muslim"/>
    <x v="8"/>
    <n v="0"/>
    <s v="Fake Audio/Empty Audio"/>
    <s v="-"/>
    <s v="-"/>
    <s v="0.1.12 (60)"/>
    <x v="0"/>
    <x v="0"/>
    <x v="0"/>
    <x v="7"/>
    <n v="0.8936170212765957"/>
    <n v="1.2824427480916032"/>
    <n v="0.95454545454545459"/>
    <n v="2.0011999302960199"/>
    <n v="1.2600000000000002"/>
    <n v="1.9102362971007465"/>
    <n v="10.433337399999999"/>
    <n v="78.640573799999999"/>
  </r>
  <r>
    <s v="du0hV8XEWWRdkGkiIHIP"/>
    <s v="2025-07-31 16:29:30.716542"/>
    <x v="1"/>
    <s v="(10.4333533, 78.6404967)"/>
    <s v="CJMR+F5F,,Parambur,622104,Tamil Nadu,India."/>
    <s v="https://firebasestorage.googleapis.com/v0/b/mindbrink-survey-production.appspot.com/o/audioFiles%2FAtznECuQc6klLPsRR6u2%2FfYiv0HvGk4VbFlXYwsKbSZ6fwXI2%2F2025-07-31%2016%3A29%3A18.528382.m4a?alt=media&amp;token=f8a221b6-1d69-4599-bcba-3a537c3c5ca6"/>
    <n v="234"/>
    <s v="false"/>
    <x v="3"/>
    <s v="+919443892814"/>
    <x v="0"/>
    <s v="ILLUPUR"/>
    <x v="6"/>
    <s v="Ratha"/>
    <x v="1"/>
    <n v="8526003838"/>
    <x v="0"/>
    <s v="இல்லத்தரசி/ Housewife"/>
    <s v="10,000க்கும் குறைவானது/Less than 10,000"/>
    <x v="2"/>
    <x v="2"/>
    <x v="2"/>
    <x v="0"/>
    <s v="அதிமுக / AIADMK"/>
    <x v="1"/>
    <x v="1"/>
    <x v="3"/>
    <x v="1"/>
    <x v="2"/>
    <x v="1"/>
    <x v="0"/>
    <x v="5"/>
    <s v="SC"/>
    <x v="5"/>
    <n v="0"/>
    <s v="Fake Audio/Empty Audio"/>
    <s v="-"/>
    <s v="-"/>
    <s v="0.1.12 (60)"/>
    <x v="0"/>
    <x v="0"/>
    <x v="1"/>
    <x v="5"/>
    <n v="0.8936170212765957"/>
    <n v="1.2824427480916032"/>
    <n v="0.95454545454545459"/>
    <n v="1"/>
    <n v="1.6390243902439026"/>
    <n v="0.95454545454545459"/>
    <n v="10.4333533"/>
    <n v="78.6404967"/>
  </r>
  <r>
    <s v="QlRkyhux5cel9lGTLINq"/>
    <s v="2025-07-31 16:37:48.695052"/>
    <x v="1"/>
    <s v="(10.4335623, 78.6403558)"/>
    <s v="CJMR+F5F,,Parambur,622104,Tamil Nadu,India."/>
    <s v="https://firebasestorage.googleapis.com/v0/b/mindbrink-survey-production.appspot.com/o/audioFiles%2FAtznECuQc6klLPsRR6u2%2F2ukCmICpvKWhqTT6dgmjG6nFGjc2%2F2025-07-31%2016%3A37%3A44.559656.m4a?alt=media&amp;token=e74ba123-aed7-49a8-94f5-2958deb976f5"/>
    <n v="91"/>
    <s v="false"/>
    <x v="2"/>
    <s v="+919698565662"/>
    <x v="0"/>
    <s v="ILLUPUR"/>
    <x v="6"/>
    <s v="muthumari"/>
    <x v="1"/>
    <n v="6369734512"/>
    <x v="0"/>
    <s v="சொந்த தொழில் / சுயதொழில் செய்பவர்/ Self Employed/Business"/>
    <s v="10,000க்கும் குறைவானது/Less than 10,000"/>
    <x v="2"/>
    <x v="1"/>
    <x v="0"/>
    <x v="0"/>
    <s v="அதிமுக / AIADMK"/>
    <x v="3"/>
    <x v="1"/>
    <x v="3"/>
    <x v="1"/>
    <x v="0"/>
    <x v="1"/>
    <x v="0"/>
    <x v="4"/>
    <s v="BC"/>
    <x v="1"/>
    <n v="0"/>
    <s v="Not Doing It Properly"/>
    <s v="-"/>
    <s v="-"/>
    <s v="0.1.12 (60)"/>
    <x v="1"/>
    <x v="1"/>
    <x v="1"/>
    <x v="1"/>
    <n v="0.8936170212765957"/>
    <n v="1.2824427480916032"/>
    <n v="0.95454545454545459"/>
    <n v="0.59193365685780508"/>
    <n v="1.1057142857142856"/>
    <n v="0.56502758154608668"/>
    <n v="10.4335623"/>
    <n v="78.640355799999995"/>
  </r>
  <r>
    <s v="L4MHtwv1ldf40WyB2TZn"/>
    <s v="2025-07-31 16:42:50.159230"/>
    <x v="1"/>
    <s v="(10.4335001, 78.6404177)"/>
    <s v="CJMR+F5F,,Parambur,622104,Tamil Nadu,India."/>
    <s v="https://firebasestorage.googleapis.com/v0/b/mindbrink-survey-production.appspot.com/o/audioFiles%2FAtznECuQc6klLPsRR6u2%2FfYiv0HvGk4VbFlXYwsKbSZ6fwXI2%2F2025-07-31%2016%3A42%3A43.293262.m4a?alt=media&amp;token=36676712-95a7-4c3f-92c1-39d14617e696"/>
    <n v="261"/>
    <s v="false"/>
    <x v="3"/>
    <s v="+919443892814"/>
    <x v="0"/>
    <s v="ILLUPUR"/>
    <x v="6"/>
    <s v="Krishnamoorthi"/>
    <x v="0"/>
    <n v="9047421115"/>
    <x v="2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1"/>
    <x v="3"/>
    <x v="2"/>
    <x v="2"/>
    <x v="1"/>
    <x v="7"/>
    <x v="0"/>
    <s v="BC"/>
    <x v="14"/>
    <s v="she is speaking on her own about without asking questions and how to select the options it's a conversation between two surveyors"/>
    <s v="Fake Audio/Empty Audio"/>
    <s v="-"/>
    <s v="-"/>
    <s v="0.1.12 (60)"/>
    <x v="0"/>
    <x v="0"/>
    <x v="0"/>
    <x v="8"/>
    <n v="1.1351351351351351"/>
    <n v="0.84"/>
    <n v="0.80769230769230771"/>
    <n v="0.59193365685780508"/>
    <n v="1.3125"/>
    <n v="0.47810026130822719"/>
    <n v="10.4335001"/>
    <n v="78.6404177"/>
  </r>
  <r>
    <s v="u7nslsxnSBQvkYFL43B9"/>
    <s v="2025-07-31 16:48:19.415353"/>
    <x v="1"/>
    <s v="(10.4335457, 78.6403639)"/>
    <s v="CJMR+F5F,,Parambur,622104,Tamil Nadu,India."/>
    <s v="https://firebasestorage.googleapis.com/v0/b/mindbrink-survey-production.appspot.com/o/audioFiles%2FAtznECuQc6klLPsRR6u2%2FfYiv0HvGk4VbFlXYwsKbSZ6fwXI2%2F2025-07-31%2016%3A48%3A12.841295.m4a?alt=media&amp;token=79fd1f47-2b5d-4b7a-b8f4-d74d8e628fc3"/>
    <n v="316"/>
    <s v="false"/>
    <x v="3"/>
    <s v="+919443892814"/>
    <x v="0"/>
    <s v="ILLUPUR"/>
    <x v="6"/>
    <s v="Ravi"/>
    <x v="0"/>
    <n v="8940292565"/>
    <x v="2"/>
    <s v="கூலி தொழில்/ Daily Wage"/>
    <s v="10,000க்கும் குறைவானது/Less than 10,000"/>
    <x v="0"/>
    <x v="1"/>
    <x v="1"/>
    <x v="0"/>
    <s v="அதிமுக / AIADMK"/>
    <x v="1"/>
    <x v="1"/>
    <x v="3"/>
    <x v="2"/>
    <x v="2"/>
    <x v="1"/>
    <x v="7"/>
    <x v="0"/>
    <s v="OBC"/>
    <x v="0"/>
    <n v="0"/>
    <s v="Fake Audio/Empty Audio"/>
    <s v="-"/>
    <s v="-"/>
    <s v="0.1.12 (60)"/>
    <x v="0"/>
    <x v="0"/>
    <x v="1"/>
    <x v="0"/>
    <n v="1.1351351351351351"/>
    <n v="0.84"/>
    <n v="0.80769230769230771"/>
    <n v="2.0011999302960199"/>
    <n v="1.3034482758620689"/>
    <n v="1.6163537898544778"/>
    <n v="10.4335457"/>
    <n v="78.640363899999997"/>
  </r>
  <r>
    <s v="NmputGHvS6gyLhqKUMZU"/>
    <s v="2025-07-31 16:48:36.086531"/>
    <x v="1"/>
    <s v="(10.4342566, 78.6398925)"/>
    <s v="CJMR+P2C,,Parambur,622104,Tamil Nadu,India."/>
    <s v="https://firebasestorage.googleapis.com/v0/b/mindbrink-survey-production.appspot.com/o/audioFiles%2FAtznECuQc6klLPsRR6u2%2F2ukCmICpvKWhqTT6dgmjG6nFGjc2%2F2025-07-31%2016%3A48%3A30.315342.m4a?alt=media&amp;token=e1f3574a-e369-4e7d-845b-33ca02e49a46"/>
    <n v="246"/>
    <s v="false"/>
    <x v="2"/>
    <s v="+919698565662"/>
    <x v="0"/>
    <s v="ILLUPUR"/>
    <x v="6"/>
    <s v="Manganathan"/>
    <x v="0"/>
    <n v="9788542480"/>
    <x v="3"/>
    <s v="விவசாயி/ Farmer"/>
    <s v="10,000க்கும் குறைவானது/Less than 10,000"/>
    <x v="2"/>
    <x v="0"/>
    <x v="0"/>
    <x v="0"/>
    <s v="திமுக / DMK"/>
    <x v="0"/>
    <x v="1"/>
    <x v="3"/>
    <x v="1"/>
    <x v="1"/>
    <x v="1"/>
    <x v="7"/>
    <x v="2"/>
    <s v="BC"/>
    <x v="1"/>
    <n v="0"/>
    <s v="Not Asking All The Questions"/>
    <s v="-"/>
    <s v="-"/>
    <s v="0.1.12 (60)"/>
    <x v="1"/>
    <x v="0"/>
    <x v="0"/>
    <x v="1"/>
    <n v="1.1351351351351351"/>
    <n v="0.96923076923076912"/>
    <n v="0.82894736842105265"/>
    <n v="0.59193365685780508"/>
    <n v="1.1057142857142856"/>
    <n v="0.49068184713212792"/>
    <n v="10.434256599999999"/>
    <n v="78.639892500000002"/>
  </r>
  <r>
    <s v="2PY2n0mGsG3n10PdpKLb"/>
    <s v="2025-07-31 16:54:51.042200"/>
    <x v="1"/>
    <s v="(10.4342509, 78.6398856)"/>
    <s v="CJMR+P2C,,Parambur,622104,Tamil Nadu,India."/>
    <s v="https://firebasestorage.googleapis.com/v0/b/mindbrink-survey-production.appspot.com/o/audioFiles%2FAtznECuQc6klLPsRR6u2%2FfYiv0HvGk4VbFlXYwsKbSZ6fwXI2%2F2025-07-31%2016%3A54%3A34.442746.m4a?alt=media&amp;token=fc69599f-799f-4aac-a380-80fdbe3dde09"/>
    <n v="353"/>
    <s v="false"/>
    <x v="3"/>
    <s v="+919443892814"/>
    <x v="0"/>
    <s v="ILLUPUR"/>
    <x v="6"/>
    <s v="subbaiya"/>
    <x v="0"/>
    <n v="9786671920"/>
    <x v="3"/>
    <s v="கூலி தொழில்/ Daily Wage"/>
    <s v="10,000க்கும் குறைவானது/Less than 10,000"/>
    <x v="2"/>
    <x v="1"/>
    <x v="1"/>
    <x v="1"/>
    <s v="அதிமுக / AIADMK"/>
    <x v="1"/>
    <x v="1"/>
    <x v="4"/>
    <x v="2"/>
    <x v="2"/>
    <x v="0"/>
    <x v="2"/>
    <x v="0"/>
    <s v="BC"/>
    <x v="1"/>
    <n v="0"/>
    <s v="Fake Audio/Empty Audio"/>
    <s v="-"/>
    <s v="-"/>
    <s v="0.1.12 (60)"/>
    <x v="0"/>
    <x v="0"/>
    <x v="1"/>
    <x v="1"/>
    <n v="1.1351351351351351"/>
    <n v="0.96923076923076912"/>
    <n v="0.82894736842105265"/>
    <n v="2.0011999302960199"/>
    <n v="1.1057142857142856"/>
    <n v="1.6588894159032797"/>
    <n v="10.4342509"/>
    <n v="78.639885599999999"/>
  </r>
  <r>
    <s v="J5LuLm20Bd1fY6Kj1xVk"/>
    <s v="2025-07-31 16:59:21.62609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6%3A59%3A15.840924.m4a?alt=media&amp;token=74ad68ad-fb3a-437f-9789-36697fd9923a"/>
    <n v="146"/>
    <s v="false"/>
    <x v="2"/>
    <s v="+919698565662"/>
    <x v="0"/>
    <s v="ILLUPUR"/>
    <x v="6"/>
    <s v="Revathi"/>
    <x v="1"/>
    <n v="6379758894"/>
    <x v="0"/>
    <s v="இல்லத்தரசி/ Housewife"/>
    <s v="10,000க்கும் குறைவானது/Less than 10,000"/>
    <x v="2"/>
    <x v="1"/>
    <x v="0"/>
    <x v="0"/>
    <s v="அதிமுக / AIADMK"/>
    <x v="3"/>
    <x v="1"/>
    <x v="3"/>
    <x v="1"/>
    <x v="1"/>
    <x v="1"/>
    <x v="0"/>
    <x v="4"/>
    <s v="BC"/>
    <x v="0"/>
    <n v="0"/>
    <s v="Not Doing It Properly"/>
    <s v="-"/>
    <s v="-"/>
    <s v="0.1.12 (60)"/>
    <x v="1"/>
    <x v="1"/>
    <x v="1"/>
    <x v="0"/>
    <n v="0.8936170212765957"/>
    <n v="1.2824427480916032"/>
    <n v="0.95454545454545459"/>
    <n v="0.59193365685780508"/>
    <n v="1.3034482758620689"/>
    <n v="0.56502758154608668"/>
    <n v="10.4344085"/>
    <n v="78.639772800000003"/>
  </r>
  <r>
    <s v="ghd5P4BKwVv81Fr32jxu"/>
    <s v="2025-07-31 17:01:58.198247"/>
    <x v="1"/>
    <s v="(10.4344094, 78.639768)"/>
    <s v="CJMQ+PV9,,Parambur,622104,Tamil Nadu,India."/>
    <s v="https://firebasestorage.googleapis.com/v0/b/mindbrink-survey-production.appspot.com/o/audioFiles%2FAtznECuQc6klLPsRR6u2%2FfYiv0HvGk4VbFlXYwsKbSZ6fwXI2%2F2025-07-31%2017%3A01%3A45.673193.m4a?alt=media&amp;token=ddd96222-f214-4edc-b5ef-f2f514395241"/>
    <n v="407"/>
    <s v="false"/>
    <x v="3"/>
    <s v="+919443892814"/>
    <x v="0"/>
    <s v="ILLUPUR"/>
    <x v="6"/>
    <s v="vasuthevan"/>
    <x v="0"/>
    <n v="9751905638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3"/>
    <x v="1"/>
    <x v="1"/>
    <x v="1"/>
    <x v="2"/>
    <x v="2"/>
    <x v="0"/>
    <x v="4"/>
    <s v="BC"/>
    <x v="19"/>
    <n v="0"/>
    <s v="Not Doing It Properly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4344094"/>
    <n v="78.639768000000004"/>
  </r>
  <r>
    <s v="i6MxrmJClbIZzeCfdlzj"/>
    <s v="2025-07-31 17:07:13.060601"/>
    <x v="1"/>
    <s v="(10.4343117, 78.6397783)"/>
    <s v="CJMQ+PV9,,Parambur,622104,Tamil Nadu,India."/>
    <s v="https://firebasestorage.googleapis.com/v0/b/mindbrink-survey-production.appspot.com/o/audioFiles%2FAtznECuQc6klLPsRR6u2%2FfYiv0HvGk4VbFlXYwsKbSZ6fwXI2%2F2025-07-31%2017%3A07%3A04.443931.m4a?alt=media&amp;token=9b4686dc-eeea-4d00-aefc-4032b9b86960"/>
    <n v="270"/>
    <s v="false"/>
    <x v="3"/>
    <s v="+919443892814"/>
    <x v="0"/>
    <s v="ILLUPUR"/>
    <x v="6"/>
    <s v="suganthi"/>
    <x v="1"/>
    <n v="9786451400"/>
    <x v="2"/>
    <s v="இல்லத்தரசி/ Housewife"/>
    <s v="10,000க்கும் குறைவானது/Less than 10,000"/>
    <x v="0"/>
    <x v="1"/>
    <x v="1"/>
    <x v="1"/>
    <s v="தமிழக வெற்றி கழகம் / TVK"/>
    <x v="0"/>
    <x v="1"/>
    <x v="4"/>
    <x v="2"/>
    <x v="2"/>
    <x v="0"/>
    <x v="2"/>
    <x v="0"/>
    <s v="BC"/>
    <x v="14"/>
    <n v="0"/>
    <s v="Fake Audio/Empty Audio"/>
    <s v="-"/>
    <s v="-"/>
    <s v="0.1.12 (60)"/>
    <x v="0"/>
    <x v="0"/>
    <x v="2"/>
    <x v="8"/>
    <n v="0.8936170212765957"/>
    <n v="0.84"/>
    <n v="0.875"/>
    <n v="2.0011999302960199"/>
    <n v="1.3125"/>
    <n v="1.7510499390090175"/>
    <n v="10.4343117"/>
    <n v="78.639778300000003"/>
  </r>
  <r>
    <s v="HkI1wJZXmBrz8XNdJB4H"/>
    <s v="2025-07-31 17:09:43.735676"/>
    <x v="1"/>
    <s v="(10.4344085, 78.6397728)"/>
    <s v="CJMQ+PV9,,Parambur,622104,Tamil Nadu,India."/>
    <s v="https://firebasestorage.googleapis.com/v0/b/mindbrink-survey-production.appspot.com/o/audioFiles%2FAtznECuQc6klLPsRR6u2%2F2ukCmICpvKWhqTT6dgmjG6nFGjc2%2F2025-07-31%2017%3A09%3A32.838323.m4a?alt=media&amp;token=bea0c9cc-4b50-4b30-82ad-56f4d915c260"/>
    <n v="100"/>
    <s v="false"/>
    <x v="2"/>
    <s v="+919698565662"/>
    <x v="0"/>
    <s v="ILLUPUR"/>
    <x v="6"/>
    <s v="Santhiyq"/>
    <x v="1"/>
    <n v="9360421039"/>
    <x v="1"/>
    <s v="இல்லத்தரசி/ Housewife"/>
    <s v="10,000க்கும் குறைவானது/Less than 10,000"/>
    <x v="0"/>
    <x v="2"/>
    <x v="2"/>
    <x v="0"/>
    <s v="திமுக / DMK"/>
    <x v="0"/>
    <x v="1"/>
    <x v="3"/>
    <x v="2"/>
    <x v="2"/>
    <x v="1"/>
    <x v="0"/>
    <x v="4"/>
    <s v="BC"/>
    <x v="1"/>
    <n v="0"/>
    <s v="Not Doing It Properly"/>
    <s v="-"/>
    <s v="-"/>
    <s v="0.1.12 (60)"/>
    <x v="1"/>
    <x v="1"/>
    <x v="0"/>
    <x v="1"/>
    <n v="0.8936170212765957"/>
    <n v="0.84848484848484851"/>
    <n v="0.70000000000000007"/>
    <n v="1"/>
    <n v="1.1057142857142856"/>
    <n v="0.70000000000000007"/>
    <n v="10.4344085"/>
    <n v="78.639772800000003"/>
  </r>
  <r>
    <s v="jgG7Mrrq52bgEpyV7ToA"/>
    <s v="2025-07-31 17:12:31.975347"/>
    <x v="1"/>
    <s v="(10.4344085, 78.6397732)"/>
    <s v="CJMQ+PV9,,Parambur,622104,Tamil Nadu,India."/>
    <s v="https://firebasestorage.googleapis.com/v0/b/mindbrink-survey-production.appspot.com/o/audioFiles%2FAtznECuQc6klLPsRR6u2%2FfYiv0HvGk4VbFlXYwsKbSZ6fwXI2%2F2025-07-31%2017%3A12%3A20.128940.m4a?alt=media&amp;token=a198c9de-c020-4da2-a499-c00d185743cf"/>
    <n v="274"/>
    <s v="false"/>
    <x v="3"/>
    <s v="+919443892814"/>
    <x v="0"/>
    <s v="ILLUPUR"/>
    <x v="6"/>
    <s v="Baskar"/>
    <x v="0"/>
    <n v="8508562210"/>
    <x v="3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திமுக / DMK"/>
    <x v="0"/>
    <x v="0"/>
    <x v="0"/>
    <x v="1"/>
    <x v="0"/>
    <x v="1"/>
    <x v="0"/>
    <x v="2"/>
    <s v="BC"/>
    <x v="14"/>
    <n v="0"/>
    <s v="Fake Audio/Empty Audio"/>
    <s v="-"/>
    <s v="-"/>
    <s v="0.1.12 (60)"/>
    <x v="0"/>
    <x v="0"/>
    <x v="0"/>
    <x v="8"/>
    <n v="1.1351351351351351"/>
    <n v="0.96923076923076912"/>
    <n v="0.82894736842105265"/>
    <n v="0.59193365685780508"/>
    <n v="1.3125"/>
    <n v="0.49068184713212792"/>
    <n v="10.4344085"/>
    <n v="78.639773199999993"/>
  </r>
  <r>
    <s v="RYN3wtX9sXE7eJvqqdO4"/>
    <s v="2025-07-31 17:14:55.520509"/>
    <x v="1"/>
    <s v="(10.4344078, 78.6397754)"/>
    <s v="CJMQ+PV9,,Parambur,622104,Tamil Nadu,India."/>
    <s v="https://firebasestorage.googleapis.com/v0/b/mindbrink-survey-production.appspot.com/o/audioFiles%2FAtznECuQc6klLPsRR6u2%2F2ukCmICpvKWhqTT6dgmjG6nFGjc2%2F2025-07-31%2017%3A14%3A51.205390.m4a?alt=media&amp;token=97a9a5c6-20de-4e6e-9734-a059f5fb047a"/>
    <n v="92"/>
    <s v="false"/>
    <x v="2"/>
    <s v="+919698565662"/>
    <x v="0"/>
    <s v="ILLUPUR"/>
    <x v="6"/>
    <s v="Balu"/>
    <x v="0"/>
    <n v="9787592687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1"/>
    <x v="0"/>
    <x v="1"/>
    <x v="0"/>
    <x v="0"/>
    <s v="SC"/>
    <x v="3"/>
    <n v="0"/>
    <s v="Not Doing It Properly"/>
    <s v="-"/>
    <s v="-"/>
    <s v="0.1.12 (60)"/>
    <x v="1"/>
    <x v="1"/>
    <x v="0"/>
    <x v="3"/>
    <n v="1.1351351351351351"/>
    <n v="0.84"/>
    <n v="0.80769230769230771"/>
    <n v="0.59193365685780508"/>
    <n v="2.1"/>
    <n v="0.47810026130822719"/>
    <n v="10.434407800000001"/>
    <n v="78.639775400000005"/>
  </r>
  <r>
    <s v="w27ILFNnl7kmUKZ5T0tL"/>
    <s v="2025-07-31 17:20:14.628050"/>
    <x v="1"/>
    <s v="(10.4344081, 78.6397747)"/>
    <s v="CJMQ+PV9,,Parambur,622104,Tamil Nadu,India."/>
    <s v="https://firebasestorage.googleapis.com/v0/b/mindbrink-survey-production.appspot.com/o/audioFiles%2FAtznECuQc6klLPsRR6u2%2FfYiv0HvGk4VbFlXYwsKbSZ6fwXI2%2F2025-07-31%2017%3A19%3A58.155779.m4a?alt=media&amp;token=a121c3cf-4a55-4274-bf1e-c7edb15c0b89"/>
    <n v="407"/>
    <s v="false"/>
    <x v="3"/>
    <s v="+919443892814"/>
    <x v="0"/>
    <s v="ILLUPUR"/>
    <x v="6"/>
    <s v="moothilal"/>
    <x v="0"/>
    <n v="9443820910"/>
    <x v="2"/>
    <s v="சொந்த தொழில் / சுயதொழில் செய்பவர்/ Self Employed/Business"/>
    <s v="10,000க்கும் குறைவானது/Less than 10,000"/>
    <x v="2"/>
    <x v="1"/>
    <x v="2"/>
    <x v="1"/>
    <s v="அதிமுக / AIADMK"/>
    <x v="1"/>
    <x v="1"/>
    <x v="1"/>
    <x v="1"/>
    <x v="2"/>
    <x v="2"/>
    <x v="8"/>
    <x v="5"/>
    <s v="BC"/>
    <x v="14"/>
    <n v="0"/>
    <s v="Not Doing It Properly"/>
    <s v="-"/>
    <s v="-"/>
    <s v="0.1.12 (60)"/>
    <x v="1"/>
    <x v="0"/>
    <x v="1"/>
    <x v="8"/>
    <n v="1.1351351351351351"/>
    <n v="0.84"/>
    <n v="0.80769230769230771"/>
    <n v="1"/>
    <n v="1.3125"/>
    <n v="0.80769230769230771"/>
    <n v="10.434408100000001"/>
    <n v="78.639774700000004"/>
  </r>
  <r>
    <s v="uyDFurJHVQPQ1WBbP9yL"/>
    <s v="2025-07-31 17:22:33.516525"/>
    <x v="1"/>
    <s v="(10.4343933, 78.6397706)"/>
    <s v="CJMQ+PV9,,Parambur,622104,Tamil Nadu,India."/>
    <s v="https://firebasestorage.googleapis.com/v0/b/mindbrink-survey-production.appspot.com/o/audioFiles%2FAtznECuQc6klLPsRR6u2%2F2ukCmICpvKWhqTT6dgmjG6nFGjc2%2F2025-07-31%2017%3A22%3A29.784459.m4a?alt=media&amp;token=710c4406-8f83-4d24-be9b-deceaf25699a"/>
    <n v="101"/>
    <s v="false"/>
    <x v="2"/>
    <s v="+919698565662"/>
    <x v="0"/>
    <s v="ILLUPUR"/>
    <x v="6"/>
    <s v="Kamala"/>
    <x v="1"/>
    <n v="9751205139"/>
    <x v="2"/>
    <s v="இல்லத்தரசி/ Housewife"/>
    <s v="10,000க்கும் குறைவானது/Less than 10,000"/>
    <x v="2"/>
    <x v="1"/>
    <x v="1"/>
    <x v="1"/>
    <s v="அதிமுக / AIADMK"/>
    <x v="3"/>
    <x v="1"/>
    <x v="1"/>
    <x v="1"/>
    <x v="2"/>
    <x v="2"/>
    <x v="8"/>
    <x v="4"/>
    <s v="BC"/>
    <x v="14"/>
    <n v="0"/>
    <s v="Not Doing It Properly"/>
    <s v="-"/>
    <s v="-"/>
    <s v="0.1.12 (60)"/>
    <x v="1"/>
    <x v="1"/>
    <x v="1"/>
    <x v="8"/>
    <n v="0.8936170212765957"/>
    <n v="0.84"/>
    <n v="0.875"/>
    <n v="2.0011999302960199"/>
    <n v="1.3125"/>
    <n v="1.7510499390090175"/>
    <n v="10.4343933"/>
    <n v="78.639770600000006"/>
  </r>
  <r>
    <s v="WHRK7bzONOJeYXTNZXO4"/>
    <s v="2025-07-31 17:26:18.466386"/>
    <x v="1"/>
    <s v="(10.4343968, 78.6397571)"/>
    <s v="CJMQ+PV9,,Parambur,622104,Tamil Nadu,India."/>
    <s v="https://firebasestorage.googleapis.com/v0/b/mindbrink-survey-production.appspot.com/o/audioFiles%2FAtznECuQc6klLPsRR6u2%2FfYiv0HvGk4VbFlXYwsKbSZ6fwXI2%2F2025-07-31%2017%3A26%3A13.255689.m4a?alt=media&amp;token=54b51767-f8b7-478d-a62c-d3e67814fb32"/>
    <n v="156"/>
    <s v="false"/>
    <x v="3"/>
    <s v="+919443892814"/>
    <x v="0"/>
    <s v="ILLUPUR"/>
    <x v="6"/>
    <s v="Selvaakumar"/>
    <x v="0"/>
    <n v="9944688396"/>
    <x v="0"/>
    <s v="சொந்த தொழில் / சுயதொழில் செய்பவர்/ Self Employed/Business"/>
    <s v="10,000க்கும் குறைவானது/Less than 10,000"/>
    <x v="1"/>
    <x v="1"/>
    <x v="4"/>
    <x v="3"/>
    <s v="அதிமுக / AIADMK"/>
    <x v="1"/>
    <x v="1"/>
    <x v="1"/>
    <x v="2"/>
    <x v="2"/>
    <x v="2"/>
    <x v="0"/>
    <x v="0"/>
    <s v="OBC"/>
    <x v="7"/>
    <n v="0"/>
    <s v="Correctly Done"/>
    <s v="-"/>
    <s v="-"/>
    <s v="0.1.12 (60)"/>
    <x v="1"/>
    <x v="1"/>
    <x v="1"/>
    <x v="6"/>
    <n v="1.1351351351351351"/>
    <n v="1.2824427480916032"/>
    <n v="1.9534883720930234"/>
    <n v="1.3175417349539618"/>
    <n v="2.0275862068965518"/>
    <n v="2.5738024589798325"/>
    <n v="10.4343968"/>
    <n v="78.639757099999997"/>
  </r>
  <r>
    <s v="xSLTxLNAFc8AaVYDHtwt"/>
    <s v="2025-07-31 17:29:28.994564"/>
    <x v="1"/>
    <s v="(10.4344045, 78.6397619)"/>
    <s v="CJMQ+PV9,,Parambur,622104,Tamil Nadu,India."/>
    <s v="https://firebasestorage.googleapis.com/v0/b/mindbrink-survey-production.appspot.com/o/audioFiles%2FAtznECuQc6klLPsRR6u2%2F2ukCmICpvKWhqTT6dgmjG6nFGjc2%2F2025-07-31%2017%3A29%3A24.568565.m4a?alt=media&amp;token=58352557-67e5-4126-af46-e33e93aaa67d"/>
    <n v="110"/>
    <s v="false"/>
    <x v="2"/>
    <s v="+919698565662"/>
    <x v="0"/>
    <s v="ILLUPUR"/>
    <x v="6"/>
    <s v="Siva"/>
    <x v="0"/>
    <n v="8838271757"/>
    <x v="0"/>
    <s v="சொந்த தொழில் / சுயதொழில் செய்பவர்/ Self Employed/Business"/>
    <s v="10,000 - 25,000"/>
    <x v="0"/>
    <x v="1"/>
    <x v="0"/>
    <x v="0"/>
    <s v="அதிமுக / AIADMK"/>
    <x v="3"/>
    <x v="1"/>
    <x v="3"/>
    <x v="1"/>
    <x v="0"/>
    <x v="2"/>
    <x v="0"/>
    <x v="1"/>
    <s v="BC"/>
    <x v="1"/>
    <n v="0"/>
    <s v="Fake Audio/Empty Audio"/>
    <s v="-"/>
    <s v="-"/>
    <s v="0.1.12 (60)"/>
    <x v="0"/>
    <x v="1"/>
    <x v="1"/>
    <x v="1"/>
    <n v="1.1351351351351351"/>
    <n v="1.2824427480916032"/>
    <n v="1.9534883720930234"/>
    <n v="0.59193365685780508"/>
    <n v="1.1057142857142856"/>
    <n v="1.1563355157222239"/>
    <n v="10.434404499999999"/>
    <n v="78.639761899999996"/>
  </r>
  <r>
    <s v="g1yo6mOQPpxFKcUps8Xt"/>
    <s v="2025-07-31 17:34:54.420587"/>
    <x v="1"/>
    <s v="(10.4344228, 78.639753)"/>
    <s v="CJMQ+PV9,,Parambur,622104,Tamil Nadu,India."/>
    <s v="https://firebasestorage.googleapis.com/v0/b/mindbrink-survey-production.appspot.com/o/audioFiles%2FAtznECuQc6klLPsRR6u2%2FfYiv0HvGk4VbFlXYwsKbSZ6fwXI2%2F2025-07-31%2017%3A34%3A37.009719.m4a?alt=media&amp;token=a1390298-d3df-45ae-8bf5-a73d544c10ad"/>
    <n v="476"/>
    <s v="false"/>
    <x v="3"/>
    <s v="+919443892814"/>
    <x v="0"/>
    <s v="ILLUPUR"/>
    <x v="6"/>
    <s v="kamal"/>
    <x v="0"/>
    <n v="9750172815"/>
    <x v="2"/>
    <s v="சொந்த தொழில் / சுயதொழில் செய்பவர்/ Self Employed/Business"/>
    <s v="25,000 - 50,000"/>
    <x v="0"/>
    <x v="1"/>
    <x v="0"/>
    <x v="0"/>
    <s v="அதிமுக / AIADMK"/>
    <x v="1"/>
    <x v="0"/>
    <x v="0"/>
    <x v="2"/>
    <x v="2"/>
    <x v="1"/>
    <x v="7"/>
    <x v="0"/>
    <s v="Muslim"/>
    <x v="8"/>
    <s v="audio is in 8 mins"/>
    <s v="Fake Audio/Empty Audio"/>
    <s v="-"/>
    <s v="-"/>
    <s v="0.1.12 (60)"/>
    <x v="0"/>
    <x v="0"/>
    <x v="1"/>
    <x v="7"/>
    <n v="1.1351351351351351"/>
    <n v="0.84"/>
    <n v="0.80769230769230771"/>
    <n v="0.59193365685780508"/>
    <n v="1.2600000000000002"/>
    <n v="0.47810026130822719"/>
    <n v="10.4344228"/>
    <n v="78.639752999999999"/>
  </r>
  <r>
    <s v="umq6Zc34R85ybQodd87B"/>
    <s v="2025-07-31 17:35:50.650778"/>
    <x v="1"/>
    <s v="(10.4344334, 78.6397252)"/>
    <s v="CJMQ+PV9,,Parambur,622104,Tamil Nadu,India."/>
    <s v="https://firebasestorage.googleapis.com/v0/b/mindbrink-survey-production.appspot.com/o/audioFiles%2FAtznECuQc6klLPsRR6u2%2F2ukCmICpvKWhqTT6dgmjG6nFGjc2%2F2025-07-31%2017%3A35%3A45.792149.m4a?alt=media&amp;token=0f817fb6-208a-4282-a52d-800a413a4aff"/>
    <n v="243"/>
    <s v="false"/>
    <x v="2"/>
    <s v="+919698565662"/>
    <x v="0"/>
    <s v="ILLUPUR"/>
    <x v="6"/>
    <s v="Chinnaiya"/>
    <x v="0"/>
    <n v="8098447422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0"/>
    <s v="BC"/>
    <x v="7"/>
    <n v="0"/>
    <s v="Not Asking All The Questions"/>
    <s v="-"/>
    <s v="-"/>
    <s v="0.1.12 (60)"/>
    <x v="1"/>
    <x v="0"/>
    <x v="0"/>
    <x v="6"/>
    <n v="1.1351351351351351"/>
    <n v="0.84"/>
    <n v="0.80769230769230771"/>
    <n v="0.59193365685780508"/>
    <n v="2.0275862068965518"/>
    <n v="0.47810026130822719"/>
    <n v="10.4344334"/>
    <n v="78.639725200000001"/>
  </r>
  <r>
    <s v="kPfmHGUFqCi2dbNb62d0"/>
    <s v="2025-07-31 17:38:05.048295"/>
    <x v="1"/>
    <s v="(10.4342002, 78.6395034)"/>
    <s v="CJMQ+PVC,,Parambur,622104,Tamil Nadu,India."/>
    <s v="https://firebasestorage.googleapis.com/v0/b/mindbrink-survey-production.appspot.com/o/audioFiles%2FAtznECuQc6klLPsRR6u2%2F2ukCmICpvKWhqTT6dgmjG6nFGjc2%2F2025-07-31%2017%3A38%3A01.636260.m4a?alt=media&amp;token=e8311e41-e2d8-49f3-8136-5321a8bd6ef2"/>
    <n v="123"/>
    <s v="false"/>
    <x v="2"/>
    <s v="+919698565662"/>
    <x v="0"/>
    <s v="ILLUPUR"/>
    <x v="6"/>
    <s v="Pandithurai"/>
    <x v="0"/>
    <n v="9047177732"/>
    <x v="3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1"/>
    <x v="0"/>
    <x v="5"/>
    <s v="BC"/>
    <x v="7"/>
    <n v="0"/>
    <s v="Not Doing It Properly"/>
    <s v="-"/>
    <s v="-"/>
    <s v="0.1.12 (60)"/>
    <x v="1"/>
    <x v="1"/>
    <x v="0"/>
    <x v="6"/>
    <n v="1.1351351351351351"/>
    <n v="0.96923076923076912"/>
    <n v="0.82894736842105265"/>
    <n v="0.59193365685780508"/>
    <n v="2.0275862068965518"/>
    <n v="0.49068184713212792"/>
    <n v="10.434200199999999"/>
    <n v="78.639503399999995"/>
  </r>
  <r>
    <s v="3TriIHLHL0PM2aC0NDDy"/>
    <s v="2025-07-31 17:41:46.592849"/>
    <x v="1"/>
    <s v="(10.4341848, 78.6395271)"/>
    <s v="CJMQ+PVC,,Parambur,622104,Tamil Nadu,India."/>
    <s v="https://firebasestorage.googleapis.com/v0/b/mindbrink-survey-production.appspot.com/o/audioFiles%2FAtznECuQc6klLPsRR6u2%2F2ukCmICpvKWhqTT6dgmjG6nFGjc2%2F2025-07-31%2017%3A41%3A42.500467.m4a?alt=media&amp;token=3b46b265-9e03-4da5-bf09-5aeb25f67cb2"/>
    <n v="123"/>
    <s v="false"/>
    <x v="2"/>
    <s v="+919698565662"/>
    <x v="0"/>
    <s v="ILLUPUR"/>
    <x v="6"/>
    <s v="Vasanthi"/>
    <x v="1"/>
    <n v="8940292565"/>
    <x v="2"/>
    <s v="இல்லத்தரசி/ Housewife"/>
    <s v="10,000க்கும் குறைவானது/Less than 10,000"/>
    <x v="0"/>
    <x v="0"/>
    <x v="0"/>
    <x v="0"/>
    <s v="அதிமுக / AIADMK"/>
    <x v="3"/>
    <x v="0"/>
    <x v="0"/>
    <x v="0"/>
    <x v="1"/>
    <x v="1"/>
    <x v="0"/>
    <x v="4"/>
    <s v="OBC"/>
    <x v="17"/>
    <n v="0"/>
    <s v="Fake Audio/Empty Audio"/>
    <s v="-"/>
    <s v="-"/>
    <s v="0.1.12 (60)"/>
    <x v="0"/>
    <x v="1"/>
    <x v="1"/>
    <x v="2"/>
    <n v="0.8936170212765957"/>
    <n v="0.84"/>
    <n v="0.875"/>
    <n v="0.59193365685780508"/>
    <n v="5.9154929577464786E-2"/>
    <n v="0.5179419497505795"/>
    <n v="10.434184800000001"/>
    <n v="78.639527099999995"/>
  </r>
  <r>
    <s v="2EzwiFqw0IQwMwdVRVCf"/>
    <s v="2025-07-31 17:44:45.269478"/>
    <x v="1"/>
    <s v="(10.4341844, 78.6395236)"/>
    <s v="CJMQ+PVC,,Parambur,622104,Tamil Nadu,India."/>
    <s v="https://firebasestorage.googleapis.com/v0/b/mindbrink-survey-production.appspot.com/o/audioFiles%2FAtznECuQc6klLPsRR6u2%2F2ukCmICpvKWhqTT6dgmjG6nFGjc2%2F2025-07-31%2017%3A44%3A40.919690.m4a?alt=media&amp;token=cc70683d-d918-4371-b434-08a037b450d4"/>
    <n v="160"/>
    <s v="false"/>
    <x v="2"/>
    <s v="+919698565662"/>
    <x v="0"/>
    <s v="ILLUPUR"/>
    <x v="6"/>
    <s v="Ravi"/>
    <x v="0"/>
    <n v="9943295027"/>
    <x v="2"/>
    <s v="கூலி தொழில்/ Daily Wage"/>
    <s v="10,000க்கும் குறைவானது/Less than 10,000"/>
    <x v="0"/>
    <x v="0"/>
    <x v="0"/>
    <x v="0"/>
    <s v="அதிமுக / AIADMK"/>
    <x v="3"/>
    <x v="1"/>
    <x v="3"/>
    <x v="0"/>
    <x v="1"/>
    <x v="1"/>
    <x v="0"/>
    <x v="2"/>
    <s v="OBC"/>
    <x v="7"/>
    <n v="0"/>
    <s v="Not Doing It Properly"/>
    <s v="-"/>
    <s v="-"/>
    <s v="0.1.12 (60)"/>
    <x v="1"/>
    <x v="1"/>
    <x v="1"/>
    <x v="6"/>
    <n v="1.1351351351351351"/>
    <n v="0.84"/>
    <n v="0.80769230769230771"/>
    <n v="0.59193365685780508"/>
    <n v="2.0275862068965518"/>
    <n v="0.47810026130822719"/>
    <n v="10.434184399999999"/>
    <n v="78.639523600000004"/>
  </r>
  <r>
    <s v="klV0wIWGlSy2B9NiKIML"/>
    <s v="2025-07-31 17:47:46.372882"/>
    <x v="1"/>
    <s v="(10.4342687, 78.6393861)"/>
    <s v="CJMQ+MPP,,Parambur,622104,Tamil Nadu,India."/>
    <s v="https://firebasestorage.googleapis.com/v0/b/mindbrink-survey-production.appspot.com/o/audioFiles%2FAtznECuQc6klLPsRR6u2%2FfYiv0HvGk4VbFlXYwsKbSZ6fwXI2%2F2025-07-31%2017%3A47%3A41.975222.m4a?alt=media&amp;token=2b2cf2b3-f736-45e1-83ee-d9689e7025b2"/>
    <n v="107"/>
    <s v="false"/>
    <x v="3"/>
    <s v="+919443892814"/>
    <x v="0"/>
    <s v="ILLUPUR"/>
    <x v="6"/>
    <s v="Iqbal"/>
    <x v="0"/>
    <n v="9698417993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1"/>
    <x v="0"/>
    <x v="0"/>
    <x v="1"/>
    <x v="0"/>
    <x v="1"/>
    <x v="7"/>
    <x v="4"/>
    <s v="Muslim"/>
    <x v="8"/>
    <n v="0"/>
    <s v="Correctly Done"/>
    <s v="-"/>
    <s v="-"/>
    <s v="0.1.12 (60)"/>
    <x v="1"/>
    <x v="1"/>
    <x v="1"/>
    <x v="7"/>
    <n v="1.1351351351351351"/>
    <n v="0.84"/>
    <n v="0.80769230769230771"/>
    <n v="0.59193365685780508"/>
    <n v="1.2600000000000002"/>
    <n v="0.47810026130822719"/>
    <n v="10.434268700000001"/>
    <n v="78.639386099999996"/>
  </r>
  <r>
    <s v="CqWVspCkswoMmUoNItQm"/>
    <s v="2025-07-31 18:02:48.123366"/>
    <x v="1"/>
    <s v="(10.4495066, 78.6067112)"/>
    <s v="CJX4+XGF,,Pudukkottai,622408,Tamil Nadu,India."/>
    <s v="https://firebasestorage.googleapis.com/v0/b/mindbrink-survey-production.appspot.com/o/audioFiles%2FAtznECuQc6klLPsRR6u2%2F2ukCmICpvKWhqTT6dgmjG6nFGjc2%2F2025-07-31%2018%3A02%3A36.192941.m4a?alt=media&amp;token=2759bfab-7efd-4ac1-b75f-be5f742e8fc7"/>
    <n v="149"/>
    <s v="false"/>
    <x v="2"/>
    <s v="+919698565662"/>
    <x v="0"/>
    <s v="ILLUPUR"/>
    <x v="7"/>
    <s v="Murugesan"/>
    <x v="0"/>
    <n v="8903242040"/>
    <x v="0"/>
    <s v="விவசாயி/ Farmer"/>
    <s v="10,000க்கும் குறைவானது/Less than 10,000"/>
    <x v="0"/>
    <x v="2"/>
    <x v="0"/>
    <x v="0"/>
    <s v="அதிமுக / AIADMK"/>
    <x v="3"/>
    <x v="0"/>
    <x v="0"/>
    <x v="1"/>
    <x v="2"/>
    <x v="1"/>
    <x v="0"/>
    <x v="4"/>
    <s v="BC"/>
    <x v="0"/>
    <n v="0"/>
    <s v="Not Asking All The Questions"/>
    <s v="-"/>
    <s v="-"/>
    <s v="0.1.12 (60)"/>
    <x v="1"/>
    <x v="1"/>
    <x v="1"/>
    <x v="0"/>
    <n v="1.1351351351351351"/>
    <n v="1.2824427480916032"/>
    <n v="1.9534883720930234"/>
    <n v="0.59193365685780508"/>
    <n v="1.3034482758620689"/>
    <n v="1.1563355157222239"/>
    <n v="10.449506599999999"/>
    <n v="78.606711200000007"/>
  </r>
  <r>
    <s v="th7zJIARpBHqKvQgWQSd"/>
    <s v="2025-07-31 18:05:53.193981"/>
    <x v="1"/>
    <s v="(10.449125, 78.6066767)"/>
    <s v="CJX4+XGF,,Pudukkottai,622408,Tamil Nadu,India."/>
    <s v="https://firebasestorage.googleapis.com/v0/b/mindbrink-survey-production.appspot.com/o/audioFiles%2FAtznECuQc6klLPsRR6u2%2FfYiv0HvGk4VbFlXYwsKbSZ6fwXI2%2F2025-07-31%2018%3A05%3A02.240880.m4a?alt=media&amp;token=a54c5e1d-993d-4636-a5c9-3a385e075172"/>
    <n v="220"/>
    <s v="false"/>
    <x v="3"/>
    <s v="+919443892814"/>
    <x v="0"/>
    <s v="ILLUPUR"/>
    <x v="7"/>
    <s v="Perabakar"/>
    <x v="0"/>
    <n v="9943921454"/>
    <x v="2"/>
    <s v="பணியாளர்/ Employee"/>
    <s v="10,000 - 25,000"/>
    <x v="0"/>
    <x v="0"/>
    <x v="0"/>
    <x v="0"/>
    <s v="அதிமுக / AIADMK"/>
    <x v="3"/>
    <x v="0"/>
    <x v="0"/>
    <x v="1"/>
    <x v="0"/>
    <x v="1"/>
    <x v="0"/>
    <x v="3"/>
    <s v="BC"/>
    <x v="0"/>
    <s v="asking only name and number "/>
    <s v="Not Doing It Properly"/>
    <s v="-"/>
    <s v="-"/>
    <s v="0.1.12 (60)"/>
    <x v="1"/>
    <x v="0"/>
    <x v="1"/>
    <x v="0"/>
    <n v="1.1351351351351351"/>
    <n v="0.84"/>
    <n v="0.80769230769230771"/>
    <n v="0.59193365685780508"/>
    <n v="1.3034482758620689"/>
    <n v="0.47810026130822719"/>
    <n v="10.449125"/>
    <n v="78.606676699999994"/>
  </r>
  <r>
    <s v="K1TeOqOH5StgbYoX22TE"/>
    <s v="2025-07-31 18:06:33.414429"/>
    <x v="1"/>
    <s v="(10.4569573, 78.7041386)"/>
    <s v="FP43+JMJ,,Annavasal,622101,Tamil Nadu,India."/>
    <s v="https://firebasestorage.googleapis.com/v0/b/mindbrink-survey-production.appspot.com/o/audioFiles%2FAtznECuQc6klLPsRR6u2%2Fe5risFoEPidDckOLperfsZqxzae2%2F2025-07-31%2018%3A06%3A29.141865.m4a?alt=media&amp;token=999d8bd2-5144-47e7-bdb5-65e7fddabce8"/>
    <n v="193"/>
    <s v="false"/>
    <x v="1"/>
    <s v="+918508766594"/>
    <x v="0"/>
    <s v="ILLUPUR"/>
    <x v="1"/>
    <s v="சுகாசினி"/>
    <x v="1"/>
    <n v="9361750396"/>
    <x v="1"/>
    <s v="இல்லத்தரசி/ Housewife"/>
    <s v="10,000 - 25,000"/>
    <x v="0"/>
    <x v="1"/>
    <x v="2"/>
    <x v="3"/>
    <s v="தமிழக வெற்றி கழகம் / TVK"/>
    <x v="0"/>
    <x v="0"/>
    <x v="0"/>
    <x v="0"/>
    <x v="2"/>
    <x v="2"/>
    <x v="3"/>
    <x v="4"/>
    <s v="SC"/>
    <x v="5"/>
    <n v="0"/>
    <s v="Correctly Done"/>
    <s v="-"/>
    <s v="-"/>
    <s v="0.1.12 (60)"/>
    <x v="1"/>
    <x v="0"/>
    <x v="2"/>
    <x v="5"/>
    <n v="0.8936170212765957"/>
    <n v="0.84848484848484851"/>
    <n v="0.70000000000000007"/>
    <n v="1"/>
    <n v="1.6390243902439026"/>
    <n v="0.70000000000000007"/>
    <n v="10.456957299999999"/>
    <n v="78.704138599999993"/>
  </r>
  <r>
    <s v="2iuBGvETqGXazdybf3BP"/>
    <s v="2025-07-31 18:12:03.672068"/>
    <x v="1"/>
    <s v="(10.4560416, 78.7024415)"/>
    <s v="58/59,,Annavasal,622101,Tamil Nadu,India."/>
    <s v="https://firebasestorage.googleapis.com/v0/b/mindbrink-survey-production.appspot.com/o/audioFiles%2FAtznECuQc6klLPsRR6u2%2Fe5risFoEPidDckOLperfsZqxzae2%2F2025-07-31%2018%3A11%3A59.725725.m4a?alt=media&amp;token=2b83a6d9-3acf-4bbb-9893-bcfd635b4306"/>
    <n v="203"/>
    <s v="false"/>
    <x v="1"/>
    <s v="+918508766594"/>
    <x v="0"/>
    <s v="ILLUPUR"/>
    <x v="1"/>
    <s v="மகேஸ்வரி"/>
    <x v="1"/>
    <n v="8012018786"/>
    <x v="1"/>
    <s v="இல்லத்தரசி/ Housewife"/>
    <s v="10,000 - 25,000"/>
    <x v="1"/>
    <x v="1"/>
    <x v="2"/>
    <x v="1"/>
    <s v="அதிமுக / AIADMK"/>
    <x v="3"/>
    <x v="1"/>
    <x v="1"/>
    <x v="2"/>
    <x v="2"/>
    <x v="2"/>
    <x v="3"/>
    <x v="0"/>
    <s v="SC"/>
    <x v="5"/>
    <n v="0"/>
    <s v="Correctly Done"/>
    <s v="-"/>
    <s v="-"/>
    <s v="0.1.12 (60)"/>
    <x v="1"/>
    <x v="0"/>
    <x v="1"/>
    <x v="5"/>
    <n v="0.8936170212765957"/>
    <n v="0.84848484848484851"/>
    <n v="0.70000000000000007"/>
    <n v="1"/>
    <n v="1.6390243902439026"/>
    <n v="0.70000000000000007"/>
    <n v="10.456041600000001"/>
    <n v="78.702441500000006"/>
  </r>
  <r>
    <s v="VMbtDoDuAvWFW0vr55gX"/>
    <s v="2025-07-31 18:14:20.221955"/>
    <x v="1"/>
    <s v="(10.40229, 78.6035183)"/>
    <s v="CJ23+GCJ,,Karaiyur,622408,Tamil Nadu,India."/>
    <s v="https://firebasestorage.googleapis.com/v0/b/mindbrink-survey-production.appspot.com/o/audioFiles%2FAtznECuQc6klLPsRR6u2%2F2ukCmICpvKWhqTT6dgmjG6nFGjc2%2F2025-07-31%2018%3A14%3A02.898752.m4a?alt=media&amp;token=26d35a23-f013-4799-be7c-5d102f0f60ba"/>
    <n v="101"/>
    <s v="false"/>
    <x v="2"/>
    <s v="+919698565662"/>
    <x v="0"/>
    <s v="ILLUPUR"/>
    <x v="7"/>
    <s v="Balakrishnan"/>
    <x v="0"/>
    <n v="9626362204"/>
    <x v="1"/>
    <s v="கூலி தொழில்/ Daily Wage"/>
    <s v="10,000க்கும் குறைவானது/Less than 10,000"/>
    <x v="2"/>
    <x v="1"/>
    <x v="0"/>
    <x v="3"/>
    <s v="அதிமுக / AIADMK"/>
    <x v="1"/>
    <x v="1"/>
    <x v="1"/>
    <x v="1"/>
    <x v="2"/>
    <x v="1"/>
    <x v="0"/>
    <x v="2"/>
    <s v="SC"/>
    <x v="5"/>
    <n v="0"/>
    <s v="Correctly Done"/>
    <s v="-"/>
    <s v="-"/>
    <s v="0.1.12 (60)"/>
    <x v="1"/>
    <x v="1"/>
    <x v="1"/>
    <x v="5"/>
    <n v="1.1351351351351351"/>
    <n v="0.84848484848484851"/>
    <n v="1.0769230769230769"/>
    <n v="0.59193365685780508"/>
    <n v="1.6390243902439026"/>
    <n v="0.63746701507763626"/>
    <n v="10.402290000000001"/>
    <n v="78.603518300000005"/>
  </r>
  <r>
    <s v="HfcClk3s8LTm6CCRY7Ib"/>
    <s v="2025-07-31 18:18:14.381740"/>
    <x v="1"/>
    <s v="(10.4563014, 78.7025484)"/>
    <s v="58/59,,Annavasal,622101,Tamil Nadu,India."/>
    <s v="https://firebasestorage.googleapis.com/v0/b/mindbrink-survey-production.appspot.com/o/audioFiles%2FAtznECuQc6klLPsRR6u2%2Fe5risFoEPidDckOLperfsZqxzae2%2F2025-07-31%2018%3A18%3A09.744142.m4a?alt=media&amp;token=4afb72dc-2b3f-4ebf-b9a7-4de3b7a892be"/>
    <n v="229"/>
    <s v="false"/>
    <x v="1"/>
    <s v="+918508766594"/>
    <x v="0"/>
    <s v="ILLUPUR"/>
    <x v="1"/>
    <s v="அடைக்கலம்"/>
    <x v="0"/>
    <n v="9787418798"/>
    <x v="3"/>
    <s v="கூலி தொழில்/ Daily Wage"/>
    <s v="10,000 - 25,000"/>
    <x v="0"/>
    <x v="1"/>
    <x v="0"/>
    <x v="0"/>
    <s v="திமுக / DMK"/>
    <x v="0"/>
    <x v="0"/>
    <x v="0"/>
    <x v="0"/>
    <x v="1"/>
    <x v="2"/>
    <x v="0"/>
    <x v="1"/>
    <s v="SC"/>
    <x v="5"/>
    <n v="0"/>
    <s v="Correctly Done"/>
    <s v="-"/>
    <s v="-"/>
    <s v="0.1.12 (60)"/>
    <x v="1"/>
    <x v="0"/>
    <x v="0"/>
    <x v="5"/>
    <n v="1.1351351351351351"/>
    <n v="0.96923076923076912"/>
    <n v="0.82894736842105265"/>
    <n v="0.59193365685780508"/>
    <n v="1.6390243902439026"/>
    <n v="0.49068184713212792"/>
    <n v="10.456301399999999"/>
    <n v="78.702548399999998"/>
  </r>
  <r>
    <s v="dgTJNFHlatk7qi8sgwtA"/>
    <s v="2025-07-31 18:20:27.016614"/>
    <x v="1"/>
    <s v="(10.4493783, 78.6063417)"/>
    <s v="CJX4+XGF,,Pudukkottai,622408,Tamil Nadu,India."/>
    <s v="https://firebasestorage.googleapis.com/v0/b/mindbrink-survey-production.appspot.com/o/audioFiles%2FAtznECuQc6klLPsRR6u2%2FfYiv0HvGk4VbFlXYwsKbSZ6fwXI2%2F2025-07-31%2018%3A16%3A54.991001.m4a?alt=media&amp;token=a771cbfa-ffd6-4fde-bd43-e07b29ba6238"/>
    <n v="634"/>
    <s v="false"/>
    <x v="3"/>
    <s v="+919443892814"/>
    <x v="0"/>
    <s v="ILLUPUR"/>
    <x v="7"/>
    <s v="Sakthivel"/>
    <x v="0"/>
    <n v="8838717355"/>
    <x v="1"/>
    <s v="கூலி தொழில்/ Daily Wage"/>
    <s v="10,000க்கும் குறைவானது/Less than 10,000"/>
    <x v="2"/>
    <x v="1"/>
    <x v="1"/>
    <x v="1"/>
    <s v="அதிமுக / AIADMK"/>
    <x v="1"/>
    <x v="1"/>
    <x v="4"/>
    <x v="2"/>
    <x v="2"/>
    <x v="1"/>
    <x v="2"/>
    <x v="4"/>
    <s v="BC"/>
    <x v="5"/>
    <n v="0"/>
    <s v="Not Doing It Properly"/>
    <s v="-"/>
    <s v="-"/>
    <s v="0.1.12 (60)"/>
    <x v="1"/>
    <x v="0"/>
    <x v="1"/>
    <x v="5"/>
    <n v="1.1351351351351351"/>
    <n v="0.84848484848484851"/>
    <n v="1.0769230769230769"/>
    <n v="2.0011999302960199"/>
    <n v="1.6390243902439026"/>
    <n v="2.1551383864726366"/>
    <n v="10.449378299999999"/>
    <n v="78.606341700000002"/>
  </r>
  <r>
    <s v="Tt5vlycPttHckHwkQRDK"/>
    <s v="2025-07-31 18:22:10.891921"/>
    <x v="1"/>
    <s v="(10.456454, 78.7024846)"/>
    <s v="58/59,,Annavasal,622101,Tamil Nadu,India."/>
    <s v="https://firebasestorage.googleapis.com/v0/b/mindbrink-survey-production.appspot.com/o/audioFiles%2FAtznECuQc6klLPsRR6u2%2Fe5risFoEPidDckOLperfsZqxzae2%2F2025-07-31%2018%3A22%3A07.660455.m4a?alt=media&amp;token=e35d7d65-0a84-4b76-b7a9-8d623f0f38f2"/>
    <n v="197"/>
    <s v="false"/>
    <x v="1"/>
    <s v="+918508766594"/>
    <x v="0"/>
    <s v="ILLUPUR"/>
    <x v="1"/>
    <s v="நிசாந்தி"/>
    <x v="1"/>
    <n v="9751221070"/>
    <x v="1"/>
    <s v="இல்லத்தரசி/ Housewife"/>
    <s v="10,000 - 25,000"/>
    <x v="0"/>
    <x v="0"/>
    <x v="0"/>
    <x v="0"/>
    <s v="அதிமுக / AIADMK"/>
    <x v="1"/>
    <x v="0"/>
    <x v="0"/>
    <x v="0"/>
    <x v="1"/>
    <x v="2"/>
    <x v="0"/>
    <x v="2"/>
    <s v="SC"/>
    <x v="5"/>
    <n v="0"/>
    <s v="Correctly Done"/>
    <s v="-"/>
    <s v="-"/>
    <s v="0.1.12 (60)"/>
    <x v="1"/>
    <x v="0"/>
    <x v="1"/>
    <x v="5"/>
    <n v="0.8936170212765957"/>
    <n v="0.84848484848484851"/>
    <n v="0.70000000000000007"/>
    <n v="0.59193365685780508"/>
    <n v="1.6390243902439026"/>
    <n v="0.41435355980046362"/>
    <n v="10.456454000000001"/>
    <n v="78.702484600000005"/>
  </r>
  <r>
    <s v="zmPdXa0GEr0atPEH5p6k"/>
    <s v="2025-07-31 18:23:00.694333"/>
    <x v="1"/>
    <s v="(10.4430522, 78.6130961)"/>
    <s v="CJV7+4MC,,Veppaganipatti,622408,Tamil Nadu,India."/>
    <s v="https://firebasestorage.googleapis.com/v0/b/mindbrink-survey-production.appspot.com/o/audioFiles%2FAtznECuQc6klLPsRR6u2%2F2ukCmICpvKWhqTT6dgmjG6nFGjc2%2F2025-07-31%2018%3A22%3A46.981719.m4a?alt=media&amp;token=ab2716b1-78e9-47b8-bf0b-98c71f72e951"/>
    <n v="113"/>
    <s v="false"/>
    <x v="2"/>
    <s v="+919698565662"/>
    <x v="0"/>
    <s v="ILLUPUR"/>
    <x v="7"/>
    <s v="Sathiyapriya"/>
    <x v="1"/>
    <n v="6382505208"/>
    <x v="1"/>
    <s v="இல்லத்தரசி/ Housewife"/>
    <s v="10,000க்கும் குறைவானது/Less than 10,000"/>
    <x v="2"/>
    <x v="1"/>
    <x v="2"/>
    <x v="3"/>
    <s v="திமுக / DMK"/>
    <x v="0"/>
    <x v="1"/>
    <x v="1"/>
    <x v="1"/>
    <x v="0"/>
    <x v="3"/>
    <x v="0"/>
    <x v="7"/>
    <s v="OBC"/>
    <x v="20"/>
    <n v="0"/>
    <s v="Not Doing It Properly"/>
    <s v="-"/>
    <s v="-"/>
    <s v="0.1.12 (60)"/>
    <x v="1"/>
    <x v="1"/>
    <x v="0"/>
    <x v="2"/>
    <n v="0.8936170212765957"/>
    <n v="0.84848484848484851"/>
    <n v="0.70000000000000007"/>
    <n v="1"/>
    <n v="5.9154929577464786E-2"/>
    <n v="0.70000000000000007"/>
    <n v="10.4430522"/>
    <n v="78.613096100000007"/>
  </r>
  <r>
    <s v="jsA942wNMNNgIMjCbR2Z"/>
    <s v="2025-07-31 18:28:19.021829"/>
    <x v="1"/>
    <s v="(10.4566714, 78.702772)"/>
    <s v="58/59,,Annavasal,622101,Tamil Nadu,India."/>
    <s v="https://firebasestorage.googleapis.com/v0/b/mindbrink-survey-production.appspot.com/o/audioFiles%2FAtznECuQc6klLPsRR6u2%2Fe5risFoEPidDckOLperfsZqxzae2%2F2025-07-31%2018%3A28%3A13.673043.m4a?alt=media&amp;token=d1cf6cf9-0bb5-4f5c-9207-0248b92396f2"/>
    <n v="293"/>
    <s v="false"/>
    <x v="1"/>
    <s v="+918508766594"/>
    <x v="0"/>
    <s v="ILLUPUR"/>
    <x v="1"/>
    <s v="ஆதிசிவன்"/>
    <x v="0"/>
    <n v="9842844019"/>
    <x v="0"/>
    <s v="கூலி தொழில்/ Daily Wage"/>
    <s v="10,000 - 25,000"/>
    <x v="0"/>
    <x v="2"/>
    <x v="2"/>
    <x v="0"/>
    <s v="அதிமுக / AIADMK"/>
    <x v="3"/>
    <x v="0"/>
    <x v="0"/>
    <x v="0"/>
    <x v="1"/>
    <x v="2"/>
    <x v="7"/>
    <x v="0"/>
    <s v="SC"/>
    <x v="5"/>
    <n v="0"/>
    <s v="Correctly Done"/>
    <s v="-"/>
    <s v="-"/>
    <s v="0.1.12 (60)"/>
    <x v="1"/>
    <x v="0"/>
    <x v="1"/>
    <x v="5"/>
    <n v="1.1351351351351351"/>
    <n v="1.2824427480916032"/>
    <n v="1.9534883720930234"/>
    <n v="1"/>
    <n v="1.6390243902439026"/>
    <n v="1.9534883720930234"/>
    <n v="10.456671399999999"/>
    <n v="78.702771999999996"/>
  </r>
  <r>
    <s v="PIJl7AkkyjjYIOwjwRTz"/>
    <s v="2025-07-31 18:29:27.532108"/>
    <x v="1"/>
    <s v="(10.449675, 78.6051317)"/>
    <s v="CJX4+V49,,Kilikkudi,622408,Tamil Nadu,India."/>
    <s v="https://firebasestorage.googleapis.com/v0/b/mindbrink-survey-production.appspot.com/o/audioFiles%2FAtznECuQc6klLPsRR6u2%2FfYiv0HvGk4VbFlXYwsKbSZ6fwXI2%2F2025-07-31%2018%3A27%3A51.113690.m4a?alt=media&amp;token=d9aa65cc-e120-411f-9bf5-d0d7b33a6d0f"/>
    <n v="102"/>
    <s v="false"/>
    <x v="3"/>
    <s v="+919443892814"/>
    <x v="0"/>
    <s v="ILLUPUR"/>
    <x v="7"/>
    <s v="Ganesan"/>
    <x v="0"/>
    <n v="9655670397"/>
    <x v="2"/>
    <s v="கூலி தொழில்/ Daily Wage"/>
    <s v="10,000க்கும் குறைவானது/Less than 10,000"/>
    <x v="2"/>
    <x v="1"/>
    <x v="1"/>
    <x v="1"/>
    <s v="அதிமுக / AIADMK"/>
    <x v="3"/>
    <x v="1"/>
    <x v="1"/>
    <x v="1"/>
    <x v="1"/>
    <x v="2"/>
    <x v="0"/>
    <x v="7"/>
    <s v="OBC"/>
    <x v="7"/>
    <n v="0"/>
    <s v="Not Doing It Properly"/>
    <s v="-"/>
    <s v="-"/>
    <s v="0.1.12 (60)"/>
    <x v="1"/>
    <x v="1"/>
    <x v="1"/>
    <x v="6"/>
    <n v="1.1351351351351351"/>
    <n v="0.84"/>
    <n v="0.80769230769230771"/>
    <n v="2.0011999302960199"/>
    <n v="2.0275862068965518"/>
    <n v="1.6163537898544778"/>
    <n v="10.449674999999999"/>
    <n v="78.605131700000001"/>
  </r>
  <r>
    <s v="5Y73XE1ZDEcOmvj91eJ7"/>
    <s v="2025-07-31 18:32:14.741453"/>
    <x v="1"/>
    <s v="(10.4498788, 78.6042372)"/>
    <s v="CJX3+WM6,,Kilikkudi,622408,Tamil Nadu,India."/>
    <s v="https://firebasestorage.googleapis.com/v0/b/mindbrink-survey-production.appspot.com/o/audioFiles%2FAtznECuQc6klLPsRR6u2%2F2ukCmICpvKWhqTT6dgmjG6nFGjc2%2F2025-07-31%2018%3A32%3A05.766951.m4a?alt=media&amp;token=3a543cc7-b446-4044-98ae-06317a666842"/>
    <n v="92"/>
    <s v="false"/>
    <x v="2"/>
    <s v="+919698565662"/>
    <x v="0"/>
    <s v="ILLUPUR"/>
    <x v="7"/>
    <s v="Sivarajan"/>
    <x v="0"/>
    <n v="9345308483"/>
    <x v="1"/>
    <s v="கூலி தொழில்/ Daily Wage"/>
    <s v="10,000க்கும் குறைவானது/Less than 10,000"/>
    <x v="2"/>
    <x v="1"/>
    <x v="0"/>
    <x v="3"/>
    <s v="அதிமுக / AIADMK"/>
    <x v="3"/>
    <x v="1"/>
    <x v="3"/>
    <x v="1"/>
    <x v="2"/>
    <x v="1"/>
    <x v="0"/>
    <x v="2"/>
    <s v="SC"/>
    <x v="5"/>
    <n v="0"/>
    <s v="Fake Audio/Empty Audio"/>
    <s v="-"/>
    <s v="-"/>
    <s v="0.1.12 (60)"/>
    <x v="0"/>
    <x v="1"/>
    <x v="1"/>
    <x v="5"/>
    <n v="1.1351351351351351"/>
    <n v="0.84848484848484851"/>
    <n v="1.0769230769230769"/>
    <n v="0.59193365685780508"/>
    <n v="1.6390243902439026"/>
    <n v="0.63746701507763626"/>
    <n v="10.4498788"/>
    <n v="78.6042372"/>
  </r>
  <r>
    <s v="OzDpYQmJEOmDY4qaUrcG"/>
    <s v="2025-07-31 18:35:07.176754"/>
    <x v="1"/>
    <s v="(10.4567462, 78.7025923)"/>
    <s v="58/59,,Annavasal,622101,Tamil Nadu,India."/>
    <s v="https://firebasestorage.googleapis.com/v0/b/mindbrink-survey-production.appspot.com/o/audioFiles%2FAtznECuQc6klLPsRR6u2%2Fe5risFoEPidDckOLperfsZqxzae2%2F2025-07-31%2018%3A35%3A02.737165.m4a?alt=media&amp;token=668b2223-702c-4617-b375-0961d5215115"/>
    <n v="179"/>
    <s v="false"/>
    <x v="1"/>
    <s v="+918508766594"/>
    <x v="0"/>
    <s v="ILLUPUR"/>
    <x v="1"/>
    <s v="சுதா"/>
    <x v="1"/>
    <n v="8110984019"/>
    <x v="1"/>
    <s v="இல்லத்தரசி/ Housewife"/>
    <s v="10,000 - 25,000"/>
    <x v="0"/>
    <x v="1"/>
    <x v="2"/>
    <x v="0"/>
    <s v="அதிமுக / AIADMK"/>
    <x v="3"/>
    <x v="1"/>
    <x v="1"/>
    <x v="1"/>
    <x v="1"/>
    <x v="0"/>
    <x v="0"/>
    <x v="2"/>
    <s v="SC"/>
    <x v="5"/>
    <n v="0"/>
    <s v="Correctly Done"/>
    <s v="-"/>
    <s v="-"/>
    <s v="0.1.12 (60)"/>
    <x v="1"/>
    <x v="1"/>
    <x v="1"/>
    <x v="5"/>
    <n v="0.8936170212765957"/>
    <n v="0.84848484848484851"/>
    <n v="0.70000000000000007"/>
    <n v="1"/>
    <n v="1.6390243902439026"/>
    <n v="0.70000000000000007"/>
    <n v="10.4567462"/>
    <n v="78.702592300000006"/>
  </r>
  <r>
    <s v="Uf29irxqJ6s8emMR2JVE"/>
    <s v="2025-07-31 18:36:29.918774"/>
    <x v="1"/>
    <s v="(10.4496125, 78.6053277)"/>
    <s v="-"/>
    <s v="https://firebasestorage.googleapis.com/v0/b/mindbrink-survey-production.appspot.com/o/audioFiles%2FAtznECuQc6klLPsRR6u2%2FfYiv0HvGk4VbFlXYwsKbSZ6fwXI2%2F2025-07-31%2018%3A33%3A21.403396.m4a?alt=media&amp;token=22054840-f924-40a1-aeb3-8dffec8fcd82"/>
    <n v="220"/>
    <s v="false"/>
    <x v="3"/>
    <s v="+919443892814"/>
    <x v="0"/>
    <s v="ILLUPUR"/>
    <x v="7"/>
    <s v="marimuthu"/>
    <x v="0"/>
    <n v="9943226157"/>
    <x v="1"/>
    <s v="கூலி தொழில்/ Daily Wage"/>
    <s v="10,000க்கும் குறைவானது/Less than 10,000"/>
    <x v="0"/>
    <x v="1"/>
    <x v="1"/>
    <x v="1"/>
    <s v="அதிமுக / AIADMK"/>
    <x v="1"/>
    <x v="1"/>
    <x v="3"/>
    <x v="2"/>
    <x v="2"/>
    <x v="1"/>
    <x v="2"/>
    <x v="0"/>
    <s v="BC"/>
    <x v="7"/>
    <n v="0"/>
    <s v="Not Doing It Properly"/>
    <s v="-"/>
    <s v="-"/>
    <s v="0.1.12 (60)"/>
    <x v="1"/>
    <x v="0"/>
    <x v="1"/>
    <x v="6"/>
    <n v="1.1351351351351351"/>
    <n v="0.84848484848484851"/>
    <n v="1.0769230769230769"/>
    <n v="2.0011999302960199"/>
    <n v="2.0275862068965518"/>
    <n v="2.1551383864726366"/>
    <n v="10.449612500000001"/>
    <n v="78.605327700000004"/>
  </r>
  <r>
    <s v="xJJk66IXHOOI1py0kVzd"/>
    <s v="2025-07-31 18:36:38.508524"/>
    <x v="1"/>
    <s v="(10.4498941, 78.6043984)"/>
    <s v="CJX3+WM6,,Kilikkudi,622408,Tamil Nadu,India."/>
    <s v="https://firebasestorage.googleapis.com/v0/b/mindbrink-survey-production.appspot.com/o/audioFiles%2FAtznECuQc6klLPsRR6u2%2F2ukCmICpvKWhqTT6dgmjG6nFGjc2%2F2025-07-31%2018%3A36%3A31.901589.m4a?alt=media&amp;token=64b39532-543a-4853-9c33-c76b4f769f59"/>
    <n v="89"/>
    <s v="false"/>
    <x v="2"/>
    <s v="+919698565662"/>
    <x v="0"/>
    <s v="ILLUPUR"/>
    <x v="7"/>
    <s v="Ramasamy"/>
    <x v="0"/>
    <n v="8754901915"/>
    <x v="3"/>
    <s v="கூலி தொழில்/ Daily Wage"/>
    <s v="10,000க்கும் குறைவானது/Less than 10,000"/>
    <x v="2"/>
    <x v="1"/>
    <x v="0"/>
    <x v="0"/>
    <s v="அதிமுக / AIADMK"/>
    <x v="3"/>
    <x v="1"/>
    <x v="3"/>
    <x v="1"/>
    <x v="0"/>
    <x v="1"/>
    <x v="0"/>
    <x v="0"/>
    <s v="OBC"/>
    <x v="7"/>
    <n v="0"/>
    <s v="Fake Audio/Empty Audio"/>
    <s v="-"/>
    <s v="-"/>
    <s v="0.1.12 (60)"/>
    <x v="0"/>
    <x v="1"/>
    <x v="1"/>
    <x v="6"/>
    <n v="1.1351351351351351"/>
    <n v="0.96923076923076912"/>
    <n v="0.82894736842105265"/>
    <n v="0.59193365685780508"/>
    <n v="2.0275862068965518"/>
    <n v="0.49068184713212792"/>
    <n v="10.4498941"/>
    <n v="78.604398399999994"/>
  </r>
  <r>
    <s v="rLlhBOj7wJWNlrxud3ue"/>
    <s v="2025-07-31 18:40:41.420515"/>
    <x v="1"/>
    <s v="(10.4566214, 78.7021719)"/>
    <s v="58/59,,Annavasal,622101,Tamil Nadu,India."/>
    <s v="https://firebasestorage.googleapis.com/v0/b/mindbrink-survey-production.appspot.com/o/audioFiles%2FAtznECuQc6klLPsRR6u2%2Fe5risFoEPidDckOLperfsZqxzae2%2F2025-07-31%2018%3A40%3A35.607223.m4a?alt=media&amp;token=f2dbea8e-6805-44fe-bb4d-b4cc5168dc39"/>
    <n v="205"/>
    <s v="false"/>
    <x v="1"/>
    <s v="+918508766594"/>
    <x v="0"/>
    <s v="ILLUPUR"/>
    <x v="1"/>
    <s v="விஜயராணி"/>
    <x v="1"/>
    <n v="9942923715"/>
    <x v="0"/>
    <s v="விவசாயி/ Farmer"/>
    <s v="10,000 - 25,000"/>
    <x v="0"/>
    <x v="2"/>
    <x v="2"/>
    <x v="0"/>
    <s v="அதிமுக / AIADMK"/>
    <x v="3"/>
    <x v="0"/>
    <x v="0"/>
    <x v="0"/>
    <x v="1"/>
    <x v="0"/>
    <x v="7"/>
    <x v="0"/>
    <s v="SC"/>
    <x v="5"/>
    <n v="0"/>
    <s v="Correctly Done"/>
    <s v="-"/>
    <s v="-"/>
    <s v="0.1.12 (60)"/>
    <x v="1"/>
    <x v="0"/>
    <x v="1"/>
    <x v="5"/>
    <n v="0.8936170212765957"/>
    <n v="1.2824427480916032"/>
    <n v="0.95454545454545459"/>
    <n v="1"/>
    <n v="1.6390243902439026"/>
    <n v="0.95454545454545459"/>
    <n v="10.4566214"/>
    <n v="78.702171899999996"/>
  </r>
  <r>
    <s v="VAin4Xu3ZPa1LBoW0bx8"/>
    <s v="2025-07-31 18:47:43.347098"/>
    <x v="1"/>
    <s v="(10.4564988, 78.701436)"/>
    <s v="FP42+GHH,,Annavasal,622101,Tamil Nadu,India."/>
    <s v="https://firebasestorage.googleapis.com/v0/b/mindbrink-survey-production.appspot.com/o/audioFiles%2FAtznECuQc6klLPsRR6u2%2Fe5risFoEPidDckOLperfsZqxzae2%2F2025-07-31%2018%3A47%3A38.869090.m4a?alt=media&amp;token=889a749b-c058-42dc-91c9-72115aac638d"/>
    <n v="289"/>
    <s v="false"/>
    <x v="1"/>
    <s v="+918508766594"/>
    <x v="0"/>
    <s v="ILLUPUR"/>
    <x v="1"/>
    <s v="லதா"/>
    <x v="1"/>
    <n v="8760947367"/>
    <x v="0"/>
    <s v="கூலி தொழில்/ Daily Wage"/>
    <s v="10,000 - 25,000"/>
    <x v="2"/>
    <x v="2"/>
    <x v="2"/>
    <x v="1"/>
    <s v="அதிமுக / AIADMK"/>
    <x v="1"/>
    <x v="1"/>
    <x v="1"/>
    <x v="2"/>
    <x v="2"/>
    <x v="0"/>
    <x v="2"/>
    <x v="0"/>
    <s v="SC"/>
    <x v="5"/>
    <n v="0"/>
    <s v="Correctly Done"/>
    <s v="-"/>
    <s v="-"/>
    <s v="0.1.12 (60)"/>
    <x v="1"/>
    <x v="0"/>
    <x v="1"/>
    <x v="5"/>
    <n v="0.8936170212765957"/>
    <n v="1.2824427480916032"/>
    <n v="0.95454545454545459"/>
    <n v="1"/>
    <n v="1.6390243902439026"/>
    <n v="0.95454545454545459"/>
    <n v="10.4564988"/>
    <n v="78.701436000000001"/>
  </r>
  <r>
    <s v="bbgwq3Tgw6PVZm5DW8YR"/>
    <s v="2025-07-31 18:49:52.555803"/>
    <x v="1"/>
    <s v="(10.4497925, 78.6038359)"/>
    <s v="CJX3+XFG,,Kilikkudi,622408,Tamil Nadu,India."/>
    <s v="https://firebasestorage.googleapis.com/v0/b/mindbrink-survey-production.appspot.com/o/audioFiles%2FAtznECuQc6klLPsRR6u2%2F2ukCmICpvKWhqTT6dgmjG6nFGjc2%2F2025-07-31%2018%3A49%3A24.017840.m4a?alt=media&amp;token=f28f7437-dfa7-4c9d-878b-9b51c65874ce"/>
    <n v="142"/>
    <s v="false"/>
    <x v="2"/>
    <s v="+919698565662"/>
    <x v="0"/>
    <s v="ILLUPUR"/>
    <x v="7"/>
    <s v="Ramaraj"/>
    <x v="0"/>
    <n v="7604859711"/>
    <x v="1"/>
    <s v="சொந்த தொழில் / சுயதொழில் செய்பவர்/ Self Employed/Business"/>
    <s v="10,000க்கும் குறைவானது/Less than 10,000"/>
    <x v="1"/>
    <x v="1"/>
    <x v="3"/>
    <x v="3"/>
    <s v="அதிமுக / AIADMK"/>
    <x v="1"/>
    <x v="1"/>
    <x v="1"/>
    <x v="2"/>
    <x v="2"/>
    <x v="3"/>
    <x v="0"/>
    <x v="4"/>
    <s v="BC"/>
    <x v="14"/>
    <n v="0"/>
    <s v="Correctly Done"/>
    <s v="-"/>
    <s v="-"/>
    <s v="0.1.12 (60)"/>
    <x v="1"/>
    <x v="1"/>
    <x v="1"/>
    <x v="8"/>
    <n v="1.1351351351351351"/>
    <n v="0.84848484848484851"/>
    <n v="1.0769230769230769"/>
    <n v="1"/>
    <n v="1.3125"/>
    <n v="1.0769230769230769"/>
    <n v="10.449792499999999"/>
    <n v="78.603835900000007"/>
  </r>
  <r>
    <s v="9jO1xWqf3EfhsI4MWeqC"/>
    <s v="2025-07-31 18:50:40.034975"/>
    <x v="1"/>
    <s v="(10.4499118, 78.604452)"/>
    <s v="-"/>
    <s v="https://firebasestorage.googleapis.com/v0/b/mindbrink-survey-production.appspot.com/o/audioFiles%2FAtznECuQc6klLPsRR6u2%2FfYiv0HvGk4VbFlXYwsKbSZ6fwXI2%2F2025-07-31%2018%3A42%3A02.422454.m4a?alt=media&amp;token=3c14faed-1ef8-40ab-be4d-a47b1e7f592e"/>
    <n v="322"/>
    <s v="false"/>
    <x v="3"/>
    <s v="+919443892814"/>
    <x v="0"/>
    <s v="ILLUPUR"/>
    <x v="7"/>
    <s v="Adaiki"/>
    <x v="1"/>
    <n v="9787101618"/>
    <x v="3"/>
    <s v="இல்லத்தரசி/ Housewife"/>
    <s v="10,000க்கும் குறைவானது/Less than 10,000"/>
    <x v="1"/>
    <x v="1"/>
    <x v="2"/>
    <x v="1"/>
    <s v="அதிமுக / AIADMK"/>
    <x v="3"/>
    <x v="0"/>
    <x v="0"/>
    <x v="0"/>
    <x v="1"/>
    <x v="2"/>
    <x v="2"/>
    <x v="1"/>
    <s v="OBC"/>
    <x v="7"/>
    <n v="0"/>
    <s v="Not Doing It Properly"/>
    <s v="-"/>
    <s v="-"/>
    <s v="0.1.12 (60)"/>
    <x v="1"/>
    <x v="0"/>
    <x v="1"/>
    <x v="6"/>
    <n v="0.8936170212765957"/>
    <n v="0.96923076923076912"/>
    <n v="1.1666666666666667"/>
    <n v="1"/>
    <n v="2.0275862068965518"/>
    <n v="1.1666666666666667"/>
    <n v="10.449911800000001"/>
    <n v="78.604451999999995"/>
  </r>
  <r>
    <s v="ZU81yM7ZSY8CTr8aSFcH"/>
    <s v="2025-07-31 18:52:35.587581"/>
    <x v="1"/>
    <s v="(10.4562998, 78.7011888)"/>
    <s v="FP42+GHH,,Annavasal,622101,Tamil Nadu,India."/>
    <s v="https://firebasestorage.googleapis.com/v0/b/mindbrink-survey-production.appspot.com/o/audioFiles%2FAtznECuQc6klLPsRR6u2%2Fe5risFoEPidDckOLperfsZqxzae2%2F2025-07-31%2018%3A52%3A26.778108.m4a?alt=media&amp;token=14608de2-9264-4e26-b030-d898117c7cf2"/>
    <n v="219"/>
    <s v="false"/>
    <x v="1"/>
    <s v="+918508766594"/>
    <x v="0"/>
    <s v="ILLUPUR"/>
    <x v="1"/>
    <s v="முருகேசன்"/>
    <x v="0"/>
    <n v="6380489374"/>
    <x v="0"/>
    <s v="கூலி தொழில்/ Daily Wage"/>
    <s v="10,000 - 25,000"/>
    <x v="1"/>
    <x v="2"/>
    <x v="1"/>
    <x v="1"/>
    <s v="அதிமுக / AIADMK"/>
    <x v="3"/>
    <x v="0"/>
    <x v="0"/>
    <x v="0"/>
    <x v="1"/>
    <x v="0"/>
    <x v="2"/>
    <x v="0"/>
    <s v="SC"/>
    <x v="5"/>
    <n v="0"/>
    <s v="Correctly Done"/>
    <s v="-"/>
    <s v="-"/>
    <s v="0.1.12 (60)"/>
    <x v="1"/>
    <x v="0"/>
    <x v="1"/>
    <x v="5"/>
    <n v="1.1351351351351351"/>
    <n v="1.2824427480916032"/>
    <n v="1.9534883720930234"/>
    <n v="2.0011999302960199"/>
    <n v="1.6390243902439026"/>
    <n v="3.9093207940666437"/>
    <n v="10.4562998"/>
    <n v="78.701188799999997"/>
  </r>
  <r>
    <s v="cjvLHfUzvJGBFgdX3QUB"/>
    <s v="2025-07-31 18:54:50.842291"/>
    <x v="1"/>
    <s v="(10.4499016, 78.6045623)"/>
    <s v="-"/>
    <s v="https://firebasestorage.googleapis.com/v0/b/mindbrink-survey-production.appspot.com/o/audioFiles%2FAtznECuQc6klLPsRR6u2%2FfYiv0HvGk4VbFlXYwsKbSZ6fwXI2%2F2025-07-31%2018%3A54%3A05.539123.m4a?alt=media&amp;token=262213d9-5139-4b98-9318-abd85360bd87"/>
    <n v="195"/>
    <s v="false"/>
    <x v="3"/>
    <s v="+919443892814"/>
    <x v="0"/>
    <s v="ILLUPUR"/>
    <x v="7"/>
    <s v="Sivakumar"/>
    <x v="0"/>
    <n v="8098878565"/>
    <x v="0"/>
    <s v="கூலி தொழில்/ Daily Wage"/>
    <s v="10,000க்கும் குறைவானது/Less than 10,000"/>
    <x v="2"/>
    <x v="1"/>
    <x v="1"/>
    <x v="3"/>
    <s v="அதிமுக / AIADMK"/>
    <x v="1"/>
    <x v="1"/>
    <x v="3"/>
    <x v="2"/>
    <x v="2"/>
    <x v="2"/>
    <x v="2"/>
    <x v="0"/>
    <s v="BC"/>
    <x v="7"/>
    <n v="0"/>
    <s v="Not Doing It Properly"/>
    <s v="-"/>
    <s v="-"/>
    <s v="0.1.12 (60)"/>
    <x v="1"/>
    <x v="0"/>
    <x v="1"/>
    <x v="6"/>
    <n v="1.1351351351351351"/>
    <n v="1.2824427480916032"/>
    <n v="1.9534883720930234"/>
    <n v="2.0011999302960199"/>
    <n v="2.0275862068965518"/>
    <n v="3.9093207940666437"/>
    <n v="10.4499016"/>
    <n v="78.604562299999998"/>
  </r>
  <r>
    <s v="vtULjwB8WG7D5kl9fVBQ"/>
    <s v="2025-07-31 18:55:22.393030"/>
    <x v="1"/>
    <s v="(10.4499848, 78.603816)"/>
    <s v="CJX3+XFG,,Kilikkudi,622408,Tamil Nadu,India."/>
    <s v="https://firebasestorage.googleapis.com/v0/b/mindbrink-survey-production.appspot.com/o/audioFiles%2FAtznECuQc6klLPsRR6u2%2F2ukCmICpvKWhqTT6dgmjG6nFGjc2%2F2025-07-31%2018%3A55%3A18.312945.m4a?alt=media&amp;token=56c7844f-3b3f-4cee-85b9-f4810f2bab1f"/>
    <n v="124"/>
    <s v="false"/>
    <x v="2"/>
    <s v="+919698565662"/>
    <x v="0"/>
    <s v="ILLUPUR"/>
    <x v="7"/>
    <s v="Anandapandiyan"/>
    <x v="0"/>
    <n v="9789525340"/>
    <x v="1"/>
    <s v="கூலி தொழில்/ Daily Wage"/>
    <s v="10,000க்கும் குறைவானது/Less than 10,000"/>
    <x v="2"/>
    <x v="1"/>
    <x v="2"/>
    <x v="3"/>
    <s v="அதிமுக / AIADMK"/>
    <x v="1"/>
    <x v="1"/>
    <x v="1"/>
    <x v="2"/>
    <x v="2"/>
    <x v="3"/>
    <x v="0"/>
    <x v="2"/>
    <s v="BC"/>
    <x v="14"/>
    <n v="0"/>
    <s v="Fake Audio/Empty Audio"/>
    <s v="-"/>
    <s v="-"/>
    <s v="0.1.12 (60)"/>
    <x v="0"/>
    <x v="1"/>
    <x v="1"/>
    <x v="8"/>
    <n v="1.1351351351351351"/>
    <n v="0.84848484848484851"/>
    <n v="1.0769230769230769"/>
    <n v="1"/>
    <n v="1.3125"/>
    <n v="1.0769230769230769"/>
    <n v="10.449984799999999"/>
    <n v="78.603815999999995"/>
  </r>
  <r>
    <s v="OoegsPFlFmKb9yAdX0Pe"/>
    <s v="2025-07-31 18:57:45.946674"/>
    <x v="1"/>
    <s v="(10.4499761, 78.6038009)"/>
    <s v="CJX3+XFG,,Kilikkudi,622408,Tamil Nadu,India."/>
    <s v="https://firebasestorage.googleapis.com/v0/b/mindbrink-survey-production.appspot.com/o/audioFiles%2FAtznECuQc6klLPsRR6u2%2F2ukCmICpvKWhqTT6dgmjG6nFGjc2%2F2025-07-31%2018%3A57%3A37.744636.m4a?alt=media&amp;token=d9c50570-0854-4f5f-bdf0-b9f67ffcd701"/>
    <n v="115"/>
    <s v="false"/>
    <x v="2"/>
    <s v="+919698565662"/>
    <x v="0"/>
    <s v="ILLUPUR"/>
    <x v="7"/>
    <s v="kalaiarasan"/>
    <x v="0"/>
    <n v="7305554095"/>
    <x v="1"/>
    <s v="கூலி தொழில்/ Daily Wage"/>
    <s v="10,000க்கும் குறைவானது/Less than 10,000"/>
    <x v="1"/>
    <x v="1"/>
    <x v="1"/>
    <x v="3"/>
    <s v="அதிமுக / AIADMK"/>
    <x v="1"/>
    <x v="0"/>
    <x v="0"/>
    <x v="2"/>
    <x v="2"/>
    <x v="3"/>
    <x v="0"/>
    <x v="2"/>
    <s v="SC"/>
    <x v="5"/>
    <n v="0"/>
    <s v="Fake Audio/Empty Audio"/>
    <s v="-"/>
    <s v="-"/>
    <s v="0.1.12 (60)"/>
    <x v="0"/>
    <x v="1"/>
    <x v="1"/>
    <x v="5"/>
    <n v="1.1351351351351351"/>
    <n v="0.84848484848484851"/>
    <n v="1.0769230769230769"/>
    <n v="2.0011999302960199"/>
    <n v="1.6390243902439026"/>
    <n v="2.1551383864726366"/>
    <n v="10.449976100000001"/>
    <n v="78.603800899999996"/>
  </r>
  <r>
    <s v="LZxObkz0mRGg4miGbE0L"/>
    <s v="2025-07-31 18:59:33.115702"/>
    <x v="1"/>
    <s v="(10.456437, 78.7012662)"/>
    <s v="FP42+GHH,,Annavasal,622101,Tamil Nadu,India."/>
    <s v="https://firebasestorage.googleapis.com/v0/b/mindbrink-survey-production.appspot.com/o/audioFiles%2FAtznECuQc6klLPsRR6u2%2Fe5risFoEPidDckOLperfsZqxzae2%2F2025-07-31%2018%3A59%3A28.444941.m4a?alt=media&amp;token=bf78f13f-93c2-46d2-b126-ea57e272ec9a"/>
    <n v="350"/>
    <s v="false"/>
    <x v="1"/>
    <s v="+918508766594"/>
    <x v="0"/>
    <s v="ILLUPUR"/>
    <x v="1"/>
    <s v="ஷீலா ராணி"/>
    <x v="1"/>
    <n v="6385489374"/>
    <x v="1"/>
    <s v="இல்லத்தரசி/ Housewife"/>
    <s v="10,000 - 25,000"/>
    <x v="0"/>
    <x v="2"/>
    <x v="2"/>
    <x v="0"/>
    <s v="திமுக / DMK"/>
    <x v="0"/>
    <x v="0"/>
    <x v="0"/>
    <x v="0"/>
    <x v="1"/>
    <x v="0"/>
    <x v="0"/>
    <x v="2"/>
    <s v="SC"/>
    <x v="5"/>
    <n v="0"/>
    <s v="Correctly Done"/>
    <s v="-"/>
    <s v="-"/>
    <s v="0.1.12 (60)"/>
    <x v="1"/>
    <x v="0"/>
    <x v="0"/>
    <x v="5"/>
    <n v="0.8936170212765957"/>
    <n v="0.84848484848484851"/>
    <n v="0.70000000000000007"/>
    <n v="1"/>
    <n v="1.6390243902439026"/>
    <n v="0.70000000000000007"/>
    <n v="10.456436999999999"/>
    <n v="78.701266200000006"/>
  </r>
  <r>
    <s v="2AHCMtLtKR04ZLtdWArp"/>
    <s v="2025-07-31 19:01:43.780165"/>
    <x v="1"/>
    <s v="(10.449884, 78.6034291)"/>
    <s v="CJX3+W73,,Kilikkudi,622408,Tamil Nadu,India."/>
    <s v="https://firebasestorage.googleapis.com/v0/b/mindbrink-survey-production.appspot.com/o/audioFiles%2FAtznECuQc6klLPsRR6u2%2FfYiv0HvGk4VbFlXYwsKbSZ6fwXI2%2F2025-07-31%2019%3A00%3A45.286438.m4a?alt=media&amp;token=7f1c2787-5133-46ff-9a52-c19eedaa3ff0"/>
    <n v="125"/>
    <s v="false"/>
    <x v="3"/>
    <s v="+919443892814"/>
    <x v="0"/>
    <s v="ILLUPUR"/>
    <x v="7"/>
    <s v="Hariram"/>
    <x v="0"/>
    <n v="6381488029"/>
    <x v="1"/>
    <s v="கூலி தொழில்/ Daily Wage"/>
    <s v="10,000க்கும் குறைவானது/Less than 10,000"/>
    <x v="1"/>
    <x v="1"/>
    <x v="1"/>
    <x v="3"/>
    <s v="அதிமுக / AIADMK"/>
    <x v="1"/>
    <x v="1"/>
    <x v="1"/>
    <x v="2"/>
    <x v="2"/>
    <x v="2"/>
    <x v="0"/>
    <x v="2"/>
    <s v="BC"/>
    <x v="1"/>
    <n v="0"/>
    <s v="Not Asking All The Questions"/>
    <s v="-"/>
    <s v="-"/>
    <s v="0.1.12 (60)"/>
    <x v="1"/>
    <x v="1"/>
    <x v="1"/>
    <x v="1"/>
    <n v="1.1351351351351351"/>
    <n v="0.84848484848484851"/>
    <n v="1.0769230769230769"/>
    <n v="2.0011999302960199"/>
    <n v="1.1057142857142856"/>
    <n v="2.1551383864726366"/>
    <n v="10.449884000000001"/>
    <n v="78.6034291"/>
  </r>
  <r>
    <s v="iNlpBgfidY1XtsVi2PRv"/>
    <s v="2025-07-31 19:04:08.228170"/>
    <x v="1"/>
    <s v="(10.4499077, 78.6033423)"/>
    <s v="-"/>
    <s v="https://firebasestorage.googleapis.com/v0/b/mindbrink-survey-production.appspot.com/o/audioFiles%2FAtznECuQc6klLPsRR6u2%2F2ukCmICpvKWhqTT6dgmjG6nFGjc2%2F2025-07-31%2019%3A03%3A55.423671.m4a?alt=media&amp;token=ac6613f4-2971-4f67-997d-28cab785f5cd"/>
    <n v="94"/>
    <s v="false"/>
    <x v="2"/>
    <s v="+919698565662"/>
    <x v="0"/>
    <s v="ILLUPUR"/>
    <x v="7"/>
    <s v="Suresh"/>
    <x v="0"/>
    <n v="9361536475"/>
    <x v="1"/>
    <s v="கூலி தொழில்/ Daily Wage"/>
    <s v="10,000க்கும் குறைவானது/Less than 10,000"/>
    <x v="1"/>
    <x v="1"/>
    <x v="0"/>
    <x v="3"/>
    <s v="அதிமுக / AIADMK"/>
    <x v="1"/>
    <x v="1"/>
    <x v="1"/>
    <x v="2"/>
    <x v="2"/>
    <x v="2"/>
    <x v="0"/>
    <x v="2"/>
    <s v="BC"/>
    <x v="7"/>
    <n v="0"/>
    <s v="Fake Audio/Empty Audio"/>
    <s v="-"/>
    <s v="-"/>
    <s v="0.1.12 (60)"/>
    <x v="0"/>
    <x v="1"/>
    <x v="1"/>
    <x v="6"/>
    <n v="1.1351351351351351"/>
    <n v="0.84848484848484851"/>
    <n v="1.0769230769230769"/>
    <n v="0.59193365685780508"/>
    <n v="2.0275862068965518"/>
    <n v="0.63746701507763626"/>
    <n v="10.449907700000001"/>
    <n v="78.603342299999994"/>
  </r>
  <r>
    <s v="rylhYmwhCEyXSCUevmNf"/>
    <s v="2025-07-31 19:06:43.178877"/>
    <x v="1"/>
    <s v="(10.4565256, 78.7012349)"/>
    <s v="FP42+GHH,,Annavasal,622101,Tamil Nadu,India."/>
    <s v="https://firebasestorage.googleapis.com/v0/b/mindbrink-survey-production.appspot.com/o/audioFiles%2FAtznECuQc6klLPsRR6u2%2Fe5risFoEPidDckOLperfsZqxzae2%2F2025-07-31%2019%3A06%3A25.636433.m4a?alt=media&amp;token=99ec3c0c-089b-4c7d-94ea-0007fd9b0d53"/>
    <n v="337"/>
    <s v="false"/>
    <x v="1"/>
    <s v="+918508766594"/>
    <x v="0"/>
    <s v="ILLUPUR"/>
    <x v="1"/>
    <s v="அழகுமணி"/>
    <x v="1"/>
    <n v="9976613997"/>
    <x v="2"/>
    <s v="கூலி தொழில்/ Daily Wage"/>
    <s v="10,000 - 25,000"/>
    <x v="2"/>
    <x v="0"/>
    <x v="0"/>
    <x v="0"/>
    <s v="மார்க்ஸிஸ்ட் கம்யூனிஸ்ட் கட்சி / CPM"/>
    <x v="0"/>
    <x v="0"/>
    <x v="0"/>
    <x v="0"/>
    <x v="1"/>
    <x v="0"/>
    <x v="0"/>
    <x v="2"/>
    <s v="SC"/>
    <x v="5"/>
    <n v="0"/>
    <s v="Correctly Done"/>
    <s v="-"/>
    <s v="-"/>
    <s v="0.1.12 (60)"/>
    <x v="1"/>
    <x v="0"/>
    <x v="6"/>
    <x v="5"/>
    <n v="0.8936170212765957"/>
    <n v="0.84"/>
    <n v="0.875"/>
    <n v="0.59193365685780508"/>
    <n v="1.6390243902439026"/>
    <n v="0.5179419497505795"/>
    <n v="10.456525600000001"/>
    <n v="78.701234900000003"/>
  </r>
  <r>
    <s v="EohkXCUv4y4sm0x507D5"/>
    <s v="2025-07-31 19:07:52.299344"/>
    <x v="1"/>
    <s v="(10.4499972, 78.6037272)"/>
    <s v="CJX3+XFG,,Kilikkudi,622408,Tamil Nadu,India."/>
    <s v="https://firebasestorage.googleapis.com/v0/b/mindbrink-survey-production.appspot.com/o/audioFiles%2FAtznECuQc6klLPsRR6u2%2F2ukCmICpvKWhqTT6dgmjG6nFGjc2%2F2025-07-31%2019%3A07%3A31.678351.m4a?alt=media&amp;token=55d158db-81e9-402f-83fb-dc701df2471c"/>
    <n v="190"/>
    <s v="false"/>
    <x v="2"/>
    <s v="+919698565662"/>
    <x v="0"/>
    <s v="ILLUPUR"/>
    <x v="7"/>
    <s v="Duraisamy"/>
    <x v="0"/>
    <n v="9159510229"/>
    <x v="2"/>
    <s v="கூலி தொழில்/ Daily Wage"/>
    <s v="10,000க்கும் குறைவானது/Less than 10,000"/>
    <x v="0"/>
    <x v="1"/>
    <x v="0"/>
    <x v="0"/>
    <s v="அதிமுக / AIADMK"/>
    <x v="1"/>
    <x v="1"/>
    <x v="1"/>
    <x v="1"/>
    <x v="0"/>
    <x v="2"/>
    <x v="0"/>
    <x v="4"/>
    <s v="OBC"/>
    <x v="21"/>
    <s v="surveyor asking name, number and caste"/>
    <s v="Not Doing It Properly"/>
    <s v="-"/>
    <s v="-"/>
    <s v="0.1.12 (60)"/>
    <x v="1"/>
    <x v="0"/>
    <x v="1"/>
    <x v="2"/>
    <n v="1.1351351351351351"/>
    <n v="0.84"/>
    <n v="0.80769230769230771"/>
    <n v="0.59193365685780508"/>
    <n v="5.9154929577464786E-2"/>
    <n v="0.47810026130822719"/>
    <n v="10.4499972"/>
    <n v="78.603727199999994"/>
  </r>
  <r>
    <s v="MRLAVcINdNWpWVZUdwBV"/>
    <s v="2025-07-31 19:08:23.535480"/>
    <x v="1"/>
    <s v="(10.4498967, 78.6045032)"/>
    <s v="-"/>
    <s v="https://firebasestorage.googleapis.com/v0/b/mindbrink-survey-production.appspot.com/o/audioFiles%2FAtznECuQc6klLPsRR6u2%2FfYiv0HvGk4VbFlXYwsKbSZ6fwXI2%2F2025-07-31%2019%3A05%3A28.235147.m4a?alt=media&amp;token=b5176f59-fec0-48bb-bc4a-3623cc4dbbc9"/>
    <n v="187"/>
    <s v="false"/>
    <x v="3"/>
    <s v="+919443892814"/>
    <x v="0"/>
    <s v="ILLUPUR"/>
    <x v="7"/>
    <s v="jayarani"/>
    <x v="1"/>
    <n v="8778399876"/>
    <x v="0"/>
    <s v="இல்லத்தரசி/ Housewife"/>
    <s v="10,000க்கும் குறைவானது/Less than 10,000"/>
    <x v="2"/>
    <x v="1"/>
    <x v="1"/>
    <x v="1"/>
    <s v="அதிமுக / AIADMK"/>
    <x v="1"/>
    <x v="1"/>
    <x v="4"/>
    <x v="2"/>
    <x v="2"/>
    <x v="1"/>
    <x v="2"/>
    <x v="0"/>
    <s v="BC"/>
    <x v="4"/>
    <n v="0"/>
    <s v="Not Doing It Properly"/>
    <s v="-"/>
    <s v="-"/>
    <s v="0.1.12 (60)"/>
    <x v="1"/>
    <x v="0"/>
    <x v="1"/>
    <x v="4"/>
    <n v="0.8936170212765957"/>
    <n v="1.2824427480916032"/>
    <n v="0.95454545454545459"/>
    <n v="2.0011999302960199"/>
    <n v="0.76363636363636367"/>
    <n v="1.9102362971007465"/>
    <n v="10.4498967"/>
    <n v="78.604503199999996"/>
  </r>
  <r>
    <s v="FKLvDrdt2RctXZMorwVX"/>
    <s v="2025-07-31 19:13:29.842677"/>
    <x v="1"/>
    <s v="(10.4499454, 78.6043797)"/>
    <s v="CJX3+WM6,,Kilikkudi,622408,Tamil Nadu,India."/>
    <s v="https://firebasestorage.googleapis.com/v0/b/mindbrink-survey-production.appspot.com/o/audioFiles%2FAtznECuQc6klLPsRR6u2%2F2ukCmICpvKWhqTT6dgmjG6nFGjc2%2F2025-07-31%2019%3A12%3A23.044350.m4a?alt=media&amp;token=cf1baf50-c0c3-4d53-9952-ace86b0ab267"/>
    <n v="115"/>
    <s v="false"/>
    <x v="2"/>
    <s v="+919698565662"/>
    <x v="0"/>
    <s v="ILLUPUR"/>
    <x v="7"/>
    <s v="Arumugam"/>
    <x v="0"/>
    <n v="7826831676"/>
    <x v="0"/>
    <s v="கூலி தொழில்/ Daily Wage"/>
    <s v="10,000க்கும் குறைவானது/Less than 10,000"/>
    <x v="1"/>
    <x v="1"/>
    <x v="0"/>
    <x v="1"/>
    <s v="அதிமுக / AIADMK"/>
    <x v="3"/>
    <x v="0"/>
    <x v="0"/>
    <x v="0"/>
    <x v="1"/>
    <x v="3"/>
    <x v="0"/>
    <x v="4"/>
    <s v="BC"/>
    <x v="7"/>
    <n v="0"/>
    <s v="Not Asking All The Questions"/>
    <s v="-"/>
    <s v="-"/>
    <s v="0.1.12 (60)"/>
    <x v="1"/>
    <x v="1"/>
    <x v="1"/>
    <x v="6"/>
    <n v="1.1351351351351351"/>
    <n v="1.2824427480916032"/>
    <n v="1.9534883720930234"/>
    <n v="0.59193365685780508"/>
    <n v="2.0275862068965518"/>
    <n v="1.1563355157222239"/>
    <n v="10.449945400000001"/>
    <n v="78.604379699999996"/>
  </r>
  <r>
    <s v="9g2pzcnwCdEV0wDqCfIf"/>
    <s v="2025-07-31 19:14:42.115378"/>
    <x v="1"/>
    <s v="(10.4499064, 78.6045317)"/>
    <s v="CKM VILLA 1071,,Kilikkudi,622102,Tamil Nadu,India."/>
    <s v="https://firebasestorage.googleapis.com/v0/b/mindbrink-survey-production.appspot.com/o/audioFiles%2FAtznECuQc6klLPsRR6u2%2FfYiv0HvGk4VbFlXYwsKbSZ6fwXI2%2F2025-07-31%2019%3A12%3A47.954050.m4a?alt=media&amp;token=072ba113-b084-4ac0-b280-4b7e2470c75e"/>
    <n v="246"/>
    <s v="false"/>
    <x v="3"/>
    <s v="+919443892814"/>
    <x v="0"/>
    <s v="ILLUPUR"/>
    <x v="7"/>
    <s v="Balaji"/>
    <x v="0"/>
    <n v="9345240364"/>
    <x v="0"/>
    <s v="கூலி தொழில்/ Daily Wage"/>
    <s v="10,000க்கும் குறைவானது/Less than 10,000"/>
    <x v="0"/>
    <x v="1"/>
    <x v="1"/>
    <x v="1"/>
    <s v="அதிமுக / AIADMK"/>
    <x v="1"/>
    <x v="1"/>
    <x v="4"/>
    <x v="2"/>
    <x v="2"/>
    <x v="0"/>
    <x v="2"/>
    <x v="1"/>
    <s v="BC"/>
    <x v="1"/>
    <n v="0"/>
    <s v="Not Doing It Properly"/>
    <s v="-"/>
    <s v="-"/>
    <s v="0.1.12 (60)"/>
    <x v="1"/>
    <x v="0"/>
    <x v="1"/>
    <x v="1"/>
    <n v="1.1351351351351351"/>
    <n v="1.2824427480916032"/>
    <n v="1.9534883720930234"/>
    <n v="2.0011999302960199"/>
    <n v="1.1057142857142856"/>
    <n v="3.9093207940666437"/>
    <n v="10.4499064"/>
    <n v="78.604531699999995"/>
  </r>
  <r>
    <s v="eAJveYorMTxv3Y31ru1D"/>
    <s v="2025-07-31 19:15:47.720405"/>
    <x v="1"/>
    <s v="(10.4564434, 78.7011052)"/>
    <s v="FP42+GHH,,Annavasal,622101,Tamil Nadu,India."/>
    <s v="https://firebasestorage.googleapis.com/v0/b/mindbrink-survey-production.appspot.com/o/audioFiles%2FAtznECuQc6klLPsRR6u2%2Fe5risFoEPidDckOLperfsZqxzae2%2F2025-07-31%2019%3A15%3A36.507099.m4a?alt=media&amp;token=de88f929-908b-4e8c-a9e1-0aeeea5ca8aa"/>
    <n v="283"/>
    <s v="false"/>
    <x v="1"/>
    <s v="+918508766594"/>
    <x v="0"/>
    <s v="ILLUPUR"/>
    <x v="1"/>
    <s v="லெட்சுமி"/>
    <x v="1"/>
    <n v="9159741019"/>
    <x v="0"/>
    <s v="இல்லத்தரசி/ Housewife"/>
    <s v="10,000 - 25,000"/>
    <x v="0"/>
    <x v="1"/>
    <x v="2"/>
    <x v="2"/>
    <s v="பிற கட்சிகள் / Others"/>
    <x v="0"/>
    <x v="0"/>
    <x v="0"/>
    <x v="0"/>
    <x v="1"/>
    <x v="0"/>
    <x v="3"/>
    <x v="2"/>
    <s v="SC"/>
    <x v="5"/>
    <n v="0"/>
    <s v="Correctly Done"/>
    <s v="-"/>
    <s v="-"/>
    <s v="0.1.12 (60)"/>
    <x v="1"/>
    <x v="0"/>
    <x v="7"/>
    <x v="5"/>
    <n v="0.8936170212765957"/>
    <n v="1.2824427480916032"/>
    <n v="0.95454545454545459"/>
    <n v="1"/>
    <n v="1.6390243902439026"/>
    <n v="0.95454545454545459"/>
    <n v="10.456443399999999"/>
    <n v="78.701105200000001"/>
  </r>
  <r>
    <s v="TOWDey6BJpkYhWD4CE0X"/>
    <s v="2025-07-31 19:16:20.846755"/>
    <x v="1"/>
    <s v="(10.4501251, 78.6032475)"/>
    <s v="FJ23+47H,,Kilikkudi,622102,Tamil Nadu,India."/>
    <s v="https://firebasestorage.googleapis.com/v0/b/mindbrink-survey-production.appspot.com/o/audioFiles%2FAtznECuQc6klLPsRR6u2%2F2ukCmICpvKWhqTT6dgmjG6nFGjc2%2F2025-07-31%2019%3A16%3A09.081678.m4a?alt=media&amp;token=15e86646-0d57-4a8c-bef4-17ab0921a0b4"/>
    <n v="114"/>
    <s v="false"/>
    <x v="2"/>
    <s v="+919698565662"/>
    <x v="0"/>
    <s v="ILLUPUR"/>
    <x v="7"/>
    <s v="Sureshkumar"/>
    <x v="0"/>
    <n v="9342428531"/>
    <x v="1"/>
    <s v="கூலி தொழில்/ Daily Wage"/>
    <s v="10,000க்கும் குறைவானது/Less than 10,000"/>
    <x v="1"/>
    <x v="2"/>
    <x v="1"/>
    <x v="1"/>
    <s v="அதிமுக / AIADMK"/>
    <x v="3"/>
    <x v="0"/>
    <x v="0"/>
    <x v="1"/>
    <x v="1"/>
    <x v="2"/>
    <x v="0"/>
    <x v="1"/>
    <s v="BC"/>
    <x v="7"/>
    <n v="0"/>
    <s v="Fake Audio/Empty Audio"/>
    <s v="-"/>
    <s v="-"/>
    <s v="0.1.12 (60)"/>
    <x v="0"/>
    <x v="1"/>
    <x v="1"/>
    <x v="6"/>
    <n v="1.1351351351351351"/>
    <n v="0.84848484848484851"/>
    <n v="1.0769230769230769"/>
    <n v="2.0011999302960199"/>
    <n v="2.0275862068965518"/>
    <n v="2.1551383864726366"/>
    <n v="10.450125099999999"/>
    <n v="78.603247499999995"/>
  </r>
  <r>
    <s v="dAnCcSR2EdFqJzVjDr7m"/>
    <s v="2025-07-31 19:18:37.512730"/>
    <x v="1"/>
    <s v="(10.4500429, 78.6031804)"/>
    <s v="FJ23+47H,,Kilikkudi,622102,Tamil Nadu,India."/>
    <s v="https://firebasestorage.googleapis.com/v0/b/mindbrink-survey-production.appspot.com/o/audioFiles%2FAtznECuQc6klLPsRR6u2%2F2ukCmICpvKWhqTT6dgmjG6nFGjc2%2F2025-07-31%2019%3A18%3A31.119202.m4a?alt=media&amp;token=5f75a6bc-2d2f-447b-9fe9-ddb8495003df"/>
    <n v="103"/>
    <s v="false"/>
    <x v="2"/>
    <s v="+919698565662"/>
    <x v="0"/>
    <s v="ILLUPUR"/>
    <x v="7"/>
    <s v="karuppaiya"/>
    <x v="0"/>
    <n v="9092939980"/>
    <x v="2"/>
    <s v="கூலி தொழில்/ Daily Wage"/>
    <s v="10,000க்கும் குறைவானது/Less than 10,000"/>
    <x v="1"/>
    <x v="2"/>
    <x v="1"/>
    <x v="1"/>
    <s v="அதிமுக / AIADMK"/>
    <x v="3"/>
    <x v="1"/>
    <x v="1"/>
    <x v="0"/>
    <x v="1"/>
    <x v="2"/>
    <x v="2"/>
    <x v="4"/>
    <s v="BC"/>
    <x v="7"/>
    <s v="surveyor only asking name and number "/>
    <s v="Not Doing It Properly"/>
    <s v="-"/>
    <s v="-"/>
    <s v="0.1.12 (60)"/>
    <x v="1"/>
    <x v="1"/>
    <x v="1"/>
    <x v="6"/>
    <n v="1.1351351351351351"/>
    <n v="0.84"/>
    <n v="0.80769230769230771"/>
    <n v="2.0011999302960199"/>
    <n v="2.0275862068965518"/>
    <n v="1.6163537898544778"/>
    <n v="10.4500429"/>
    <n v="78.603180399999999"/>
  </r>
  <r>
    <s v="owYKq9gjO0RXuWoKitsN"/>
    <s v="2025-07-31 19:19:28.475717"/>
    <x v="1"/>
    <s v="(10.4565222, 78.7010101)"/>
    <s v="45,,Annavasal,622101,Tamil Nadu,India."/>
    <s v="https://firebasestorage.googleapis.com/v0/b/mindbrink-survey-production.appspot.com/o/audioFiles%2FAtznECuQc6klLPsRR6u2%2Fe5risFoEPidDckOLperfsZqxzae2%2F2025-07-31%2019%3A19%3A17.760170.m4a?alt=media&amp;token=c4173c16-2c5e-4695-ac20-b94ffbb0eeb0"/>
    <n v="176"/>
    <s v="false"/>
    <x v="1"/>
    <s v="+918508766594"/>
    <x v="0"/>
    <s v="ILLUPUR"/>
    <x v="1"/>
    <s v="மனோன்மணி"/>
    <x v="1"/>
    <n v="7826904561"/>
    <x v="1"/>
    <s v="கூலி தொழில்/ Daily Wage"/>
    <s v="10,000 - 25,000"/>
    <x v="1"/>
    <x v="2"/>
    <x v="0"/>
    <x v="0"/>
    <s v="திமுக / DMK"/>
    <x v="0"/>
    <x v="0"/>
    <x v="0"/>
    <x v="1"/>
    <x v="1"/>
    <x v="0"/>
    <x v="7"/>
    <x v="0"/>
    <s v="SC"/>
    <x v="5"/>
    <n v="0"/>
    <s v="Correctly Done"/>
    <s v="-"/>
    <s v="-"/>
    <s v="0.1.12 (60)"/>
    <x v="1"/>
    <x v="1"/>
    <x v="0"/>
    <x v="5"/>
    <n v="0.8936170212765957"/>
    <n v="0.84848484848484851"/>
    <n v="0.70000000000000007"/>
    <n v="0.59193365685780508"/>
    <n v="1.6390243902439026"/>
    <n v="0.41435355980046362"/>
    <n v="10.4565222"/>
    <n v="78.701010100000005"/>
  </r>
  <r>
    <s v="M3MpQ0djlll6o8Vx4kuo"/>
    <s v="2025-07-31 19:21:42.698840"/>
    <x v="1"/>
    <s v="(10.45036, 78.6033622)"/>
    <s v="FJ23+47H,,Kilikkudi,622102,Tamil Nadu,India."/>
    <s v="https://firebasestorage.googleapis.com/v0/b/mindbrink-survey-production.appspot.com/o/audioFiles%2FAtznECuQc6klLPsRR6u2%2F2ukCmICpvKWhqTT6dgmjG6nFGjc2%2F2025-07-31%2019%3A21%3A22.660990.m4a?alt=media&amp;token=eec62b6d-f50d-4d81-be17-d44bfe57679b"/>
    <n v="130"/>
    <s v="false"/>
    <x v="2"/>
    <s v="+919698565662"/>
    <x v="0"/>
    <s v="ILLUPUR"/>
    <x v="7"/>
    <s v="Thangama"/>
    <x v="1"/>
    <n v="8865432908"/>
    <x v="2"/>
    <s v="இல்லத்தரசி/ Housewife"/>
    <s v="10,000க்கும் குறைவானது/Less than 10,000"/>
    <x v="1"/>
    <x v="2"/>
    <x v="1"/>
    <x v="1"/>
    <s v="அதிமுக / AIADMK"/>
    <x v="3"/>
    <x v="0"/>
    <x v="0"/>
    <x v="1"/>
    <x v="0"/>
    <x v="3"/>
    <x v="0"/>
    <x v="4"/>
    <s v="BC"/>
    <x v="0"/>
    <n v="0"/>
    <s v="Not Asking All The Questions"/>
    <s v="-"/>
    <s v="-"/>
    <s v="0.1.12 (60)"/>
    <x v="1"/>
    <x v="1"/>
    <x v="1"/>
    <x v="0"/>
    <n v="0.8936170212765957"/>
    <n v="0.84"/>
    <n v="0.875"/>
    <n v="2.0011999302960199"/>
    <n v="1.3034482758620689"/>
    <n v="1.7510499390090175"/>
    <n v="10.45036"/>
    <n v="78.603362200000007"/>
  </r>
  <r>
    <s v="VxivbffPvtIi5v1prXmu"/>
    <s v="2025-07-31 19:26:27.553676"/>
    <x v="1"/>
    <s v="(10.4511174, 78.6027552)"/>
    <s v="FJ22+9W4,,Kilikkudi,622408,Tamil Nadu,India."/>
    <s v="https://firebasestorage.googleapis.com/v0/b/mindbrink-survey-production.appspot.com/o/audioFiles%2FAtznECuQc6klLPsRR6u2%2F2ukCmICpvKWhqTT6dgmjG6nFGjc2%2F2025-07-31%2019%3A25%3A47.023190.m4a?alt=media&amp;token=2c3cf10e-22b2-4c68-8925-701920eb8e09"/>
    <n v="186"/>
    <s v="false"/>
    <x v="2"/>
    <s v="+919698565662"/>
    <x v="0"/>
    <s v="ILLUPUR"/>
    <x v="7"/>
    <s v="saroja"/>
    <x v="1"/>
    <n v="9159308224"/>
    <x v="2"/>
    <s v="இல்லத்தரசி/ Housewife"/>
    <s v="10,000க்கும் குறைவானது/Less than 10,000"/>
    <x v="1"/>
    <x v="1"/>
    <x v="1"/>
    <x v="3"/>
    <s v="அதிமுக / AIADMK"/>
    <x v="1"/>
    <x v="1"/>
    <x v="3"/>
    <x v="2"/>
    <x v="2"/>
    <x v="3"/>
    <x v="0"/>
    <x v="4"/>
    <s v="OBC"/>
    <x v="7"/>
    <n v="0"/>
    <s v="Correctly Done"/>
    <s v="-"/>
    <s v="-"/>
    <s v="0.1.12 (60)"/>
    <x v="1"/>
    <x v="0"/>
    <x v="1"/>
    <x v="6"/>
    <n v="0.8936170212765957"/>
    <n v="0.84"/>
    <n v="0.875"/>
    <n v="2.0011999302960199"/>
    <n v="2.0275862068965518"/>
    <n v="1.7510499390090175"/>
    <n v="10.451117399999999"/>
    <n v="78.602755200000004"/>
  </r>
  <r>
    <s v="jLfBn8FG9cmjQvwjyOD1"/>
    <s v="2025-07-31 19:26:55.691867"/>
    <x v="1"/>
    <s v="(10.456422, 78.7003128)"/>
    <s v="42/43,,Annavasal,622101,Tamil Nadu,India."/>
    <s v="https://firebasestorage.googleapis.com/v0/b/mindbrink-survey-production.appspot.com/o/audioFiles%2FAtznECuQc6klLPsRR6u2%2Fe5risFoEPidDckOLperfsZqxzae2%2F2025-07-31%2019%3A26%3A41.670220.m4a?alt=media&amp;token=d302606b-177b-4735-b11d-a738ee7b90d9"/>
    <n v="254"/>
    <s v="false"/>
    <x v="1"/>
    <s v="+918508766594"/>
    <x v="0"/>
    <s v="ILLUPUR"/>
    <x v="1"/>
    <s v="சர்மிளா"/>
    <x v="1"/>
    <n v="9003075650"/>
    <x v="1"/>
    <s v="இல்லத்தரசி/ Housewife"/>
    <s v="10,000 - 25,000"/>
    <x v="2"/>
    <x v="1"/>
    <x v="2"/>
    <x v="3"/>
    <s v="அதிமுக / AIADMK"/>
    <x v="1"/>
    <x v="1"/>
    <x v="3"/>
    <x v="0"/>
    <x v="0"/>
    <x v="2"/>
    <x v="0"/>
    <x v="2"/>
    <s v="SC"/>
    <x v="3"/>
    <n v="0"/>
    <s v="Correctly Done"/>
    <s v="-"/>
    <s v="-"/>
    <s v="0.1.12 (60)"/>
    <x v="1"/>
    <x v="0"/>
    <x v="1"/>
    <x v="3"/>
    <n v="0.8936170212765957"/>
    <n v="0.84848484848484851"/>
    <n v="0.70000000000000007"/>
    <n v="1"/>
    <n v="2.1"/>
    <n v="0.70000000000000007"/>
    <n v="10.456422"/>
    <n v="78.700312800000006"/>
  </r>
  <r>
    <s v="FGodaTCYiV1scLJkcqWQ"/>
    <s v="2025-07-31 19:29:08.046087"/>
    <x v="1"/>
    <s v="(10.61539, 78.5156283)"/>
    <s v="Alagar Garden,,Vanadirayanpatti,621316,Tamil Nadu,India."/>
    <s v="https://firebasestorage.googleapis.com/v0/b/mindbrink-survey-production.appspot.com/o/audioFiles%2FAtznECuQc6klLPsRR6u2%2FnV4IA56gMWWp4NfG0H1PGfyqfM92%2F2025-07-31%2019%3A28%3A45.370243.m4a?alt=media&amp;token=0ab8b4df-d978-4766-a299-630fa46baffa"/>
    <n v="501"/>
    <s v="false"/>
    <x v="0"/>
    <s v="+918940041476"/>
    <x v="0"/>
    <s v="VIRALIMALAI"/>
    <x v="4"/>
    <s v="lakshmi"/>
    <x v="1"/>
    <n v="9043608828"/>
    <x v="0"/>
    <s v="இல்லத்தரசி/ Housewife"/>
    <s v="10,000 - 25,000"/>
    <x v="1"/>
    <x v="1"/>
    <x v="4"/>
    <x v="5"/>
    <s v="நாம் தமிழர் கட்சி / NTK"/>
    <x v="3"/>
    <x v="0"/>
    <x v="0"/>
    <x v="1"/>
    <x v="1"/>
    <x v="3"/>
    <x v="1"/>
    <x v="0"/>
    <s v="OBC"/>
    <x v="0"/>
    <n v="0"/>
    <s v="Correctly Done"/>
    <s v="-"/>
    <s v="-"/>
    <s v="0.1.12 (60)"/>
    <x v="1"/>
    <x v="0"/>
    <x v="8"/>
    <x v="0"/>
    <n v="0.8936170212765957"/>
    <n v="1.2824427480916032"/>
    <n v="0.95454545454545459"/>
    <n v="1.3175417349539618"/>
    <n v="1.3034482758620689"/>
    <n v="1.2576534742742362"/>
    <n v="10.61539"/>
    <n v="78.515628300000003"/>
  </r>
  <r>
    <s v="f0f6dZsunslaIDZsZl13"/>
    <s v="2025-07-31 19:29:35.183519"/>
    <x v="1"/>
    <s v="(10.449914, 78.603922)"/>
    <s v="-"/>
    <s v="https://firebasestorage.googleapis.com/v0/b/mindbrink-survey-production.appspot.com/o/audioFiles%2FAtznECuQc6klLPsRR6u2%2F2ukCmICpvKWhqTT6dgmjG6nFGjc2%2F2025-07-31%2019%3A29%3A18.514995.m4a?alt=media&amp;token=066dbf2e-b3f8-4663-bea8-9d79230e5309"/>
    <n v="94"/>
    <s v="false"/>
    <x v="2"/>
    <s v="+919698565662"/>
    <x v="0"/>
    <s v="ILLUPUR"/>
    <x v="7"/>
    <s v="manimegalai"/>
    <x v="1"/>
    <n v="8098808773"/>
    <x v="0"/>
    <s v="இல்லத்தரசி/ Housewife"/>
    <s v="10,000க்கும் குறைவானது/Less than 10,000"/>
    <x v="1"/>
    <x v="1"/>
    <x v="1"/>
    <x v="3"/>
    <s v="திமுக / DMK"/>
    <x v="0"/>
    <x v="1"/>
    <x v="1"/>
    <x v="1"/>
    <x v="1"/>
    <x v="3"/>
    <x v="0"/>
    <x v="0"/>
    <s v="OBC"/>
    <x v="7"/>
    <n v="0"/>
    <s v="Fake Audio/Empty Audio"/>
    <s v="-"/>
    <s v="-"/>
    <s v="0.1.12 (60)"/>
    <x v="0"/>
    <x v="1"/>
    <x v="0"/>
    <x v="6"/>
    <n v="0.8936170212765957"/>
    <n v="1.2824427480916032"/>
    <n v="0.95454545454545459"/>
    <n v="2.0011999302960199"/>
    <n v="2.0275862068965518"/>
    <n v="1.9102362971007465"/>
    <n v="10.449914"/>
    <n v="78.603921999999997"/>
  </r>
  <r>
    <s v="kBZ9hsz6JcLdn9htQgxt"/>
    <s v="2025-07-31 19:32:29.869668"/>
    <x v="1"/>
    <s v="(10.4499484, 78.6043694)"/>
    <s v="CJX3+WM6,,Kilikkudi,622408,Tamil Nadu,India."/>
    <s v="https://firebasestorage.googleapis.com/v0/b/mindbrink-survey-production.appspot.com/o/audioFiles%2FAtznECuQc6klLPsRR6u2%2F2ukCmICpvKWhqTT6dgmjG6nFGjc2%2F2025-07-31%2019%3A31%3A57.256681.m4a?alt=media&amp;token=3a86064e-5a7e-4a27-96c9-78574b0f1049"/>
    <n v="128"/>
    <s v="false"/>
    <x v="2"/>
    <s v="+919698565662"/>
    <x v="0"/>
    <s v="ILLUPUR"/>
    <x v="7"/>
    <s v="Manikandan"/>
    <x v="0"/>
    <n v="9342420715"/>
    <x v="1"/>
    <s v="கூலி தொழில்/ Daily Wage"/>
    <s v="10,000 - 25,000"/>
    <x v="2"/>
    <x v="2"/>
    <x v="0"/>
    <x v="0"/>
    <s v="அதிமுக / AIADMK"/>
    <x v="3"/>
    <x v="1"/>
    <x v="1"/>
    <x v="1"/>
    <x v="0"/>
    <x v="1"/>
    <x v="0"/>
    <x v="7"/>
    <s v="OBC"/>
    <x v="7"/>
    <n v="0"/>
    <s v="Fake Audio/Empty Audio"/>
    <s v="-"/>
    <s v="-"/>
    <s v="0.1.12 (60)"/>
    <x v="0"/>
    <x v="1"/>
    <x v="1"/>
    <x v="6"/>
    <n v="1.1351351351351351"/>
    <n v="0.84848484848484851"/>
    <n v="1.0769230769230769"/>
    <n v="0.59193365685780508"/>
    <n v="2.0275862068965518"/>
    <n v="0.63746701507763626"/>
    <n v="10.4499484"/>
    <n v="78.604369399999996"/>
  </r>
  <r>
    <s v="JUI46soR2ubSrPw1AQzg"/>
    <s v="2025-07-31 19:35:15.314486"/>
    <x v="1"/>
    <s v="(10.4499167, 78.6045313)"/>
    <s v="CKM VILLA 1071,,Kilikkudi,622102,Tamil Nadu,India."/>
    <s v="https://firebasestorage.googleapis.com/v0/b/mindbrink-survey-production.appspot.com/o/audioFiles%2FAtznECuQc6klLPsRR6u2%2F2ukCmICpvKWhqTT6dgmjG6nFGjc2%2F2025-07-31%2019%3A35%3A07.540057.m4a?alt=media&amp;token=e13b3675-93d5-46cd-ae5a-abe0a48a0091"/>
    <n v="80"/>
    <s v="false"/>
    <x v="2"/>
    <s v="+919698565662"/>
    <x v="0"/>
    <s v="ILLUPUR"/>
    <x v="7"/>
    <s v="Rangasamy"/>
    <x v="0"/>
    <n v="9865912440"/>
    <x v="3"/>
    <s v="விவசாயி/ Farmer"/>
    <s v="10,000க்கும் குறைவானது/Less than 10,000"/>
    <x v="1"/>
    <x v="1"/>
    <x v="1"/>
    <x v="1"/>
    <s v="அதிமுக / AIADMK"/>
    <x v="1"/>
    <x v="0"/>
    <x v="0"/>
    <x v="1"/>
    <x v="1"/>
    <x v="2"/>
    <x v="2"/>
    <x v="1"/>
    <s v="OBC"/>
    <x v="7"/>
    <n v="0"/>
    <s v="Fake Audio/Empty Audio"/>
    <s v="-"/>
    <s v="-"/>
    <s v="0.1.12 (60)"/>
    <x v="0"/>
    <x v="1"/>
    <x v="1"/>
    <x v="6"/>
    <n v="1.1351351351351351"/>
    <n v="0.96923076923076912"/>
    <n v="0.82894736842105265"/>
    <n v="2.0011999302960199"/>
    <n v="2.0275862068965518"/>
    <n v="1.6588894159032797"/>
    <n v="10.449916699999999"/>
    <n v="78.604531300000005"/>
  </r>
  <r>
    <s v="RCcwfrQqVVmXEwmN0XXX"/>
    <s v="2025-07-31 19:42:39.365222"/>
    <x v="1"/>
    <s v="(10.4499097, 78.6045688)"/>
    <s v="CKM VILLA 1071,,Kilikkudi,622102,Tamil Nadu,India."/>
    <s v="https://firebasestorage.googleapis.com/v0/b/mindbrink-survey-production.appspot.com/o/audioFiles%2FAtznECuQc6klLPsRR6u2%2F2ukCmICpvKWhqTT6dgmjG6nFGjc2%2F2025-07-31%2019%3A42%3A03.771456.m4a?alt=media&amp;token=a680a6c0-e09d-40e5-b87d-f4a39f043da7"/>
    <n v="238"/>
    <s v="false"/>
    <x v="2"/>
    <s v="+919698565662"/>
    <x v="0"/>
    <s v="ILLUPUR"/>
    <x v="7"/>
    <s v="Silampayyi"/>
    <x v="1"/>
    <n v="9786795081"/>
    <x v="3"/>
    <s v="இல்லத்தரசி/ Housewife"/>
    <s v="10,000க்கும் குறைவானது/Less than 10,000"/>
    <x v="0"/>
    <x v="1"/>
    <x v="0"/>
    <x v="0"/>
    <s v="திமுக / DMK"/>
    <x v="0"/>
    <x v="0"/>
    <x v="0"/>
    <x v="0"/>
    <x v="1"/>
    <x v="1"/>
    <x v="0"/>
    <x v="2"/>
    <s v="BC"/>
    <x v="1"/>
    <n v="0"/>
    <s v="Not Doing It Properly"/>
    <s v="-"/>
    <s v="-"/>
    <s v="0.1.12 (60)"/>
    <x v="1"/>
    <x v="0"/>
    <x v="0"/>
    <x v="1"/>
    <n v="0.8936170212765957"/>
    <n v="0.96923076923076912"/>
    <n v="1.1666666666666667"/>
    <n v="0.59193365685780508"/>
    <n v="1.1057142857142856"/>
    <n v="0.690589266334106"/>
    <n v="10.449909699999999"/>
    <n v="78.604568799999996"/>
  </r>
  <r>
    <s v="rWuFzwavSvsWqwORLGz2"/>
    <s v="2025-07-31 19:45:32.284439"/>
    <x v="1"/>
    <s v="(10.449898, 78.6045494)"/>
    <s v="CKM VILLA 1071,,Kilikkudi,622102,Tamil Nadu,India."/>
    <s v="https://firebasestorage.googleapis.com/v0/b/mindbrink-survey-production.appspot.com/o/audioFiles%2FAtznECuQc6klLPsRR6u2%2F2ukCmICpvKWhqTT6dgmjG6nFGjc2%2F2025-07-31%2019%3A45%3A02.875675.m4a?alt=media&amp;token=79af50ee-7cf6-4920-affd-bd3cd9b476ab"/>
    <n v="126"/>
    <s v="false"/>
    <x v="2"/>
    <s v="+919698565662"/>
    <x v="0"/>
    <s v="ILLUPUR"/>
    <x v="7"/>
    <s v="Rosy"/>
    <x v="1"/>
    <n v="9943792716"/>
    <x v="0"/>
    <s v="இல்லத்தரசி/ Housewife"/>
    <s v="10,000க்கும் குறைவானது/Less than 10,000"/>
    <x v="0"/>
    <x v="2"/>
    <x v="0"/>
    <x v="0"/>
    <s v="திமுக / DMK"/>
    <x v="0"/>
    <x v="1"/>
    <x v="1"/>
    <x v="1"/>
    <x v="0"/>
    <x v="1"/>
    <x v="0"/>
    <x v="4"/>
    <s v="SC"/>
    <x v="3"/>
    <s v="surveyor only asking name and number "/>
    <s v="Not Doing It Properly"/>
    <s v="-"/>
    <s v="-"/>
    <s v="0.1.12 (60)"/>
    <x v="1"/>
    <x v="1"/>
    <x v="0"/>
    <x v="3"/>
    <n v="0.8936170212765957"/>
    <n v="1.2824427480916032"/>
    <n v="0.95454545454545459"/>
    <n v="0.59193365685780508"/>
    <n v="2.1"/>
    <n v="0.56502758154608668"/>
    <n v="10.449897999999999"/>
    <n v="78.604549399999996"/>
  </r>
  <r>
    <s v="OyMteQSNUXW15iqJKZHN"/>
    <s v="2025-08-04 12:35:24.346980"/>
    <x v="2"/>
    <s v="(10.6052539, 78.5470546)"/>
    <s v="JG4W+2VX,,Viralimalai,621316,Tamil Nadu,India."/>
    <s v="https://firebasestorage.googleapis.com/v0/b/mindbrink-survey-production.appspot.com/o/audioFiles%2FAtznECuQc6klLPsRR6u2%2Fio3eMuqyU5eWdOSV7NnjRG3eOnc2%2F2025-08-04%2012%3A35%3A18.192560.m4a?alt=media&amp;token=9a23e01b-2af5-4974-85d7-e317b5ad42ba"/>
    <n v="222"/>
    <s v="false"/>
    <x v="4"/>
    <s v="+919790903597"/>
    <x v="0"/>
    <s v="VIRALIMALAI"/>
    <x v="4"/>
    <s v="murkesn"/>
    <x v="0"/>
    <n v="9942636920"/>
    <x v="3"/>
    <s v="சொந்த தொழில் / சுயதொழில் செய்பவர்/ Self Employed/Business"/>
    <s v="25,000 - 50,000"/>
    <x v="0"/>
    <x v="0"/>
    <x v="0"/>
    <x v="0"/>
    <s v="திமுக / DMK"/>
    <x v="0"/>
    <x v="1"/>
    <x v="3"/>
    <x v="1"/>
    <x v="1"/>
    <x v="0"/>
    <x v="0"/>
    <x v="6"/>
    <s v="BC"/>
    <x v="2"/>
    <n v="0"/>
    <s v="Correctly Done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05253899999999"/>
    <n v="78.547054599999996"/>
  </r>
  <r>
    <s v="dxBhavEJJCzKkTCALqyl"/>
    <s v="2025-08-04 12:37:01.714208"/>
    <x v="2"/>
    <s v="(10.6055434, 78.5470498)"/>
    <s v="JG4W+6QM,,Viralimalai,621316,Tamil Nadu,India."/>
    <s v="https://firebasestorage.googleapis.com/v0/b/mindbrink-survey-production.appspot.com/o/audioFiles%2FAtznECuQc6klLPsRR6u2%2Fi7rHaGVsQtUuH9WIbNPBcYow6HH3%2F2025-08-04%2012%3A36%3A56.391735.m4a?alt=media&amp;token=cf27b6c4-6806-47d5-bbf7-b55a42c7c993"/>
    <n v="324"/>
    <s v="false"/>
    <x v="5"/>
    <s v="+917395821468"/>
    <x v="0"/>
    <s v="VIRALIMALAI"/>
    <x v="4"/>
    <s v="velamall"/>
    <x v="1"/>
    <n v="9043374901"/>
    <x v="2"/>
    <s v="இல்லத்தரசி/ Housewife"/>
    <s v="10,000க்கும் குறைவானது/Less than 10,000"/>
    <x v="0"/>
    <x v="0"/>
    <x v="0"/>
    <x v="2"/>
    <s v="அதிமுக / AIADMK"/>
    <x v="3"/>
    <x v="0"/>
    <x v="0"/>
    <x v="1"/>
    <x v="0"/>
    <x v="3"/>
    <x v="0"/>
    <x v="0"/>
    <s v="BC"/>
    <x v="2"/>
    <s v="speaking among themselves "/>
    <s v="Fake Audio/Empty Audio"/>
    <s v="-"/>
    <s v="-"/>
    <s v="0.1.12 (60)"/>
    <x v="0"/>
    <x v="0"/>
    <x v="1"/>
    <x v="2"/>
    <n v="0.8936170212765957"/>
    <n v="0.84"/>
    <n v="0.875"/>
    <n v="0.59193365685780508"/>
    <n v="5.9154929577464786E-2"/>
    <n v="0.5179419497505795"/>
    <n v="10.6055434"/>
    <n v="78.547049799999996"/>
  </r>
  <r>
    <s v="PK7WVnrE7AGfwDXQt2sI"/>
    <s v="2025-08-04 12:41:02.258278"/>
    <x v="2"/>
    <s v="(10.6052509, 78.5470717)"/>
    <s v="JG4W+2VX,,Viralimalai,621316,Tamil Nadu,India."/>
    <s v="https://firebasestorage.googleapis.com/v0/b/mindbrink-survey-production.appspot.com/o/audioFiles%2FAtznECuQc6klLPsRR6u2%2Fio3eMuqyU5eWdOSV7NnjRG3eOnc2%2F2025-08-04%2012%3A40%3A50.632965.m4a?alt=media&amp;token=61756079-8dab-4a2b-b2f1-1abe48a64cee"/>
    <n v="276"/>
    <s v="false"/>
    <x v="4"/>
    <s v="+919790903597"/>
    <x v="0"/>
    <s v="VIRALIMALAI"/>
    <x v="4"/>
    <s v="thanalaesmi"/>
    <x v="1"/>
    <n v="9894092325"/>
    <x v="2"/>
    <s v="இல்லத்தரசி/ Housewife"/>
    <s v="10,000 - 25,000"/>
    <x v="0"/>
    <x v="1"/>
    <x v="3"/>
    <x v="0"/>
    <s v="அதிமுக / AIADMK"/>
    <x v="3"/>
    <x v="1"/>
    <x v="2"/>
    <x v="0"/>
    <x v="0"/>
    <x v="0"/>
    <x v="0"/>
    <x v="0"/>
    <s v="BC"/>
    <x v="2"/>
    <n v="0"/>
    <s v="Audio Not Playing"/>
    <s v="-"/>
    <s v="-"/>
    <s v="0.1.12 (60)"/>
    <x v="1"/>
    <x v="0"/>
    <x v="1"/>
    <x v="2"/>
    <n v="0.8936170212765957"/>
    <n v="0.84"/>
    <n v="0.875"/>
    <n v="1"/>
    <n v="5.9154929577464786E-2"/>
    <n v="0.875"/>
    <n v="10.6052509"/>
    <n v="78.547071700000004"/>
  </r>
  <r>
    <s v="phtLf7jPfN8HTl5YCvr5"/>
    <s v="2025-08-04 12:42:18.352199"/>
    <x v="2"/>
    <s v="(10.6055426, 78.5469479)"/>
    <s v="JG4W+6QM,,Viralimalai,621316,Tamil Nadu,India."/>
    <s v="https://firebasestorage.googleapis.com/v0/b/mindbrink-survey-production.appspot.com/o/audioFiles%2FAtznECuQc6klLPsRR6u2%2Fi7rHaGVsQtUuH9WIbNPBcYow6HH3%2F2025-08-04%2012%3A42%3A13.291598.m4a?alt=media&amp;token=095ab10a-8d03-4013-98fd-2e737ff47cf2"/>
    <n v="270"/>
    <s v="false"/>
    <x v="5"/>
    <s v="+917395821468"/>
    <x v="0"/>
    <s v="VIRALIMALAI"/>
    <x v="4"/>
    <s v="Vembu"/>
    <x v="1"/>
    <n v="852624620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1"/>
    <x v="0"/>
    <x v="0"/>
    <x v="0"/>
    <s v="BC"/>
    <x v="7"/>
    <n v="0"/>
    <s v="Correctly Done"/>
    <s v="-"/>
    <s v="-"/>
    <s v="0.1.12 (60)"/>
    <x v="1"/>
    <x v="0"/>
    <x v="0"/>
    <x v="6"/>
    <n v="0.8936170212765957"/>
    <n v="0.84"/>
    <n v="0.875"/>
    <n v="0.59193365685780508"/>
    <n v="2.0275862068965518"/>
    <n v="0.5179419497505795"/>
    <n v="10.6055426"/>
    <n v="78.546947900000006"/>
  </r>
  <r>
    <s v="zDlIcX2L8iLNLijV5Xdt"/>
    <s v="2025-08-04 12:46:51.764348"/>
    <x v="2"/>
    <s v="(10.6054275, 78.5469819)"/>
    <s v="JG4W+6QM,,Viralimalai,621316,Tamil Nadu,India."/>
    <s v="https://firebasestorage.googleapis.com/v0/b/mindbrink-survey-production.appspot.com/o/audioFiles%2FAtznECuQc6klLPsRR6u2%2Fio3eMuqyU5eWdOSV7NnjRG3eOnc2%2F2025-08-04%2012%3A46%3A45.359417.m4a?alt=media&amp;token=c1cbb722-3597-413c-a2b5-41549272f647"/>
    <n v="306"/>
    <s v="false"/>
    <x v="4"/>
    <s v="+919790903597"/>
    <x v="0"/>
    <s v="VIRALIMALAI"/>
    <x v="4"/>
    <s v="vadamalai"/>
    <x v="0"/>
    <n v="9865554259"/>
    <x v="3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1"/>
    <x v="2"/>
    <x v="2"/>
    <x v="2"/>
    <x v="0"/>
    <x v="0"/>
    <x v="0"/>
    <s v="BC"/>
    <x v="2"/>
    <n v="0"/>
    <s v="Correctly Done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05427499999999"/>
    <n v="78.546981900000006"/>
  </r>
  <r>
    <s v="sFHiqBNieyuxOnCkA16m"/>
    <s v="2025-08-04 12:49:53.394695"/>
    <x v="2"/>
    <s v="(10.6055159, 78.5469651)"/>
    <s v="JG4W+6QM,,Viralimalai,621316,Tamil Nadu,India."/>
    <s v="https://firebasestorage.googleapis.com/v0/b/mindbrink-survey-production.appspot.com/o/audioFiles%2FAtznECuQc6klLPsRR6u2%2Fi7rHaGVsQtUuH9WIbNPBcYow6HH3%2F2025-08-04%2012%3A49%3A48.435762.m4a?alt=media&amp;token=787eaa4e-3441-407d-9f75-0012a59c1e76"/>
    <n v="329"/>
    <s v="false"/>
    <x v="5"/>
    <s v="+917395821468"/>
    <x v="0"/>
    <s v="VIRALIMALAI"/>
    <x v="4"/>
    <s v="Nanthini"/>
    <x v="1"/>
    <n v="8015906044"/>
    <x v="1"/>
    <s v="இல்லத்தரசி/ Housewife"/>
    <s v="10,000க்கும் குறைவானது/Less than 10,000"/>
    <x v="2"/>
    <x v="2"/>
    <x v="0"/>
    <x v="0"/>
    <s v="அதிமுக / AIADMK"/>
    <x v="3"/>
    <x v="0"/>
    <x v="0"/>
    <x v="1"/>
    <x v="0"/>
    <x v="3"/>
    <x v="0"/>
    <x v="2"/>
    <s v="General"/>
    <x v="2"/>
    <n v="0"/>
    <s v="Correctly Done"/>
    <s v="-"/>
    <s v="-"/>
    <s v="0.1.12 (60)"/>
    <x v="1"/>
    <x v="0"/>
    <x v="1"/>
    <x v="2"/>
    <n v="0.8936170212765957"/>
    <n v="0.84848484848484851"/>
    <n v="0.70000000000000007"/>
    <n v="0.59193365685780508"/>
    <n v="5.9154929577464786E-2"/>
    <n v="0.41435355980046362"/>
    <n v="10.6055159"/>
    <n v="78.546965099999994"/>
  </r>
  <r>
    <s v="Flaz1EVL7NLdyPh5pOyf"/>
    <s v="2025-08-04 12:51:27.957557"/>
    <x v="2"/>
    <s v="(10.6052334, 78.5471416)"/>
    <s v="JG4W+2VX,,Viralimalai,621316,Tamil Nadu,India."/>
    <s v="https://firebasestorage.googleapis.com/v0/b/mindbrink-survey-production.appspot.com/o/audioFiles%2FAtznECuQc6klLPsRR6u2%2Fio3eMuqyU5eWdOSV7NnjRG3eOnc2%2F2025-08-04%2012%3A51%3A20.176058.m4a?alt=media&amp;token=b27731ad-daab-4250-821d-8a3d42336ba9"/>
    <n v="237"/>
    <s v="false"/>
    <x v="4"/>
    <s v="+919790903597"/>
    <x v="0"/>
    <s v="VIRALIMALAI"/>
    <x v="4"/>
    <s v="parthasarathi"/>
    <x v="0"/>
    <n v="9698439203"/>
    <x v="0"/>
    <s v="கூலி தொழில்/ Daily Wage"/>
    <s v="10,000 - 25,000"/>
    <x v="1"/>
    <x v="1"/>
    <x v="0"/>
    <x v="3"/>
    <s v="தமிழக வெற்றி கழகம் / TVK"/>
    <x v="0"/>
    <x v="1"/>
    <x v="2"/>
    <x v="2"/>
    <x v="2"/>
    <x v="2"/>
    <x v="0"/>
    <x v="4"/>
    <s v="BC"/>
    <x v="2"/>
    <s v="not asking questions "/>
    <s v="Not Doing It Properly"/>
    <s v="-"/>
    <s v="-"/>
    <s v="0.1.12 (60)"/>
    <x v="1"/>
    <x v="0"/>
    <x v="2"/>
    <x v="2"/>
    <n v="1.1351351351351351"/>
    <n v="1.2824427480916032"/>
    <n v="1.9534883720930234"/>
    <n v="0.59193365685780508"/>
    <n v="5.9154929577464786E-2"/>
    <n v="1.1563355157222239"/>
    <n v="10.605233399999999"/>
    <n v="78.547141600000003"/>
  </r>
  <r>
    <s v="rDujGHL8cQstDWL8S6oR"/>
    <s v="2025-08-04 12:56:20.367835"/>
    <x v="2"/>
    <s v="(10.6058079, 78.546697)"/>
    <s v="JG4W+6QM,,Viralimalai,621316,Tamil Nadu,India."/>
    <s v="https://firebasestorage.googleapis.com/v0/b/mindbrink-survey-production.appspot.com/o/audioFiles%2FAtznECuQc6klLPsRR6u2%2Fi7rHaGVsQtUuH9WIbNPBcYow6HH3%2F2025-08-04%2012%3A56%3A14.667798.m4a?alt=media&amp;token=f1fdd942-a914-4066-bb0a-217a7f823c0a"/>
    <n v="244"/>
    <s v="false"/>
    <x v="5"/>
    <s v="+917395821468"/>
    <x v="0"/>
    <s v="VIRALIMALAI"/>
    <x v="4"/>
    <s v="Marikannu"/>
    <x v="1"/>
    <n v="6382198517"/>
    <x v="2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1"/>
    <x v="0"/>
    <x v="0"/>
    <x v="0"/>
    <s v="BC"/>
    <x v="2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58079"/>
    <n v="78.546696999999995"/>
  </r>
  <r>
    <s v="dFw8mLmNKd4ecFvoUdcU"/>
    <s v="2025-08-04 12:57:50.400470"/>
    <x v="2"/>
    <s v="(10.6056271, 78.5464767)"/>
    <s v="JG4W+6QM,,Viralimalai,621316,Tamil Nadu,India."/>
    <s v="https://firebasestorage.googleapis.com/v0/b/mindbrink-survey-production.appspot.com/o/audioFiles%2FAtznECuQc6klLPsRR6u2%2Fio3eMuqyU5eWdOSV7NnjRG3eOnc2%2F2025-08-04%2012%3A57%3A34.133276.m4a?alt=media&amp;token=f54a97b7-c32f-4c51-bc3c-3ff41cb3829c"/>
    <n v="312"/>
    <s v="false"/>
    <x v="4"/>
    <s v="+919790903597"/>
    <x v="0"/>
    <s v="VIRALIMALAI"/>
    <x v="4"/>
    <s v="banumathi"/>
    <x v="1"/>
    <n v="8148978139"/>
    <x v="3"/>
    <s v="இல்லத்தரசி/ Housewife"/>
    <s v="10,000 - 25,000"/>
    <x v="2"/>
    <x v="0"/>
    <x v="0"/>
    <x v="2"/>
    <s v="திமுக / DMK"/>
    <x v="0"/>
    <x v="0"/>
    <x v="0"/>
    <x v="2"/>
    <x v="0"/>
    <x v="0"/>
    <x v="6"/>
    <x v="0"/>
    <s v="BC"/>
    <x v="2"/>
    <n v="0"/>
    <s v="Correctly Done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6056271"/>
    <n v="78.546476699999999"/>
  </r>
  <r>
    <s v="xdVL8oiYPpHhNlcREek6"/>
    <s v="2025-08-04 13:01:58.387768"/>
    <x v="2"/>
    <s v="(10.4139918, 78.7212975)"/>
    <s v="CP7C+GF8,,Mangudi,622101,Tamil Nadu,India."/>
    <s v="https://firebasestorage.googleapis.com/v0/b/mindbrink-survey-production.appspot.com/o/audioFiles%2FAtznECuQc6klLPsRR6u2%2F2ukCmICpvKWhqTT6dgmjG6nFGjc2%2F2025-08-04%2013%3A01%3A53.961085.m4a?alt=media&amp;token=64e370de-f25a-49dc-9854-a6ad43fb419d"/>
    <n v="390"/>
    <s v="false"/>
    <x v="2"/>
    <s v="+919698565662"/>
    <x v="0"/>
    <s v="ILLUPUR"/>
    <x v="8"/>
    <s v="Vengadachalam"/>
    <x v="0"/>
    <n v="9626445865"/>
    <x v="3"/>
    <s v="விவசாயி/ Farmer"/>
    <s v="10,000க்கும் குறைவானது/Less than 10,000"/>
    <x v="0"/>
    <x v="1"/>
    <x v="0"/>
    <x v="0"/>
    <s v="அதிமுக / AIADMK"/>
    <x v="1"/>
    <x v="1"/>
    <x v="3"/>
    <x v="2"/>
    <x v="2"/>
    <x v="1"/>
    <x v="0"/>
    <x v="1"/>
    <s v="BC"/>
    <x v="7"/>
    <n v="0"/>
    <s v="Correctly Done"/>
    <s v="-"/>
    <s v="-"/>
    <s v="0.1.12 (60)"/>
    <x v="1"/>
    <x v="0"/>
    <x v="1"/>
    <x v="6"/>
    <n v="1.1351351351351351"/>
    <n v="0.96923076923076912"/>
    <n v="0.82894736842105265"/>
    <n v="0.59193365685780508"/>
    <n v="2.0275862068965518"/>
    <n v="0.49068184713212792"/>
    <n v="10.4139918"/>
    <n v="78.721297500000006"/>
  </r>
  <r>
    <s v="2oZFlSbYJdSvU1R8SHkl"/>
    <s v="2025-08-04 13:03:03.866946"/>
    <x v="2"/>
    <s v="(10.6056269, 78.5464811)"/>
    <s v="JG4W+6QM,,Viralimalai,621316,Tamil Nadu,India."/>
    <s v="https://firebasestorage.googleapis.com/v0/b/mindbrink-survey-production.appspot.com/o/audioFiles%2FAtznECuQc6klLPsRR6u2%2Fio3eMuqyU5eWdOSV7NnjRG3eOnc2%2F2025-08-04%2013%3A02%3A48.600624.m4a?alt=media&amp;token=3d17b07a-a8d9-4b4e-bb7c-916b0bfbd683"/>
    <n v="271"/>
    <s v="false"/>
    <x v="4"/>
    <s v="+919790903597"/>
    <x v="0"/>
    <s v="VIRALIMALAI"/>
    <x v="4"/>
    <s v="thanalaesmi"/>
    <x v="1"/>
    <n v="8608046080"/>
    <x v="2"/>
    <s v="இல்லத்தரசி/ Housewife"/>
    <s v="10,000 - 25,000"/>
    <x v="0"/>
    <x v="0"/>
    <x v="0"/>
    <x v="0"/>
    <s v="திமுக / DMK"/>
    <x v="0"/>
    <x v="0"/>
    <x v="0"/>
    <x v="0"/>
    <x v="1"/>
    <x v="0"/>
    <x v="0"/>
    <x v="0"/>
    <s v="BC"/>
    <x v="2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5626900000001"/>
    <n v="78.546481099999994"/>
  </r>
  <r>
    <s v="yWDo6ZtUfUdO5CsvaNof"/>
    <s v="2025-08-04 13:06:43.298073"/>
    <x v="2"/>
    <s v="(10.604911, 78.5467422)"/>
    <s v="JG3W+VJ6,,Viralimalai,621316,Tamil Nadu,India."/>
    <s v="https://firebasestorage.googleapis.com/v0/b/mindbrink-survey-production.appspot.com/o/audioFiles%2FAtznECuQc6klLPsRR6u2%2Fi7rHaGVsQtUuH9WIbNPBcYow6HH3%2F2025-08-04%2013%3A06%3A37.682887.m4a?alt=media&amp;token=7b6460da-f246-42d1-9cb4-157aab2f97a9"/>
    <n v="426"/>
    <s v="false"/>
    <x v="5"/>
    <s v="+917395821468"/>
    <x v="0"/>
    <s v="VIRALIMALAI"/>
    <x v="4"/>
    <s v="sairani"/>
    <x v="1"/>
    <n v="9677444703"/>
    <x v="0"/>
    <s v="கூலி தொழில்/ Daily Wage"/>
    <s v="10,000க்கும் குறைவானது/Less than 10,000"/>
    <x v="0"/>
    <x v="0"/>
    <x v="2"/>
    <x v="0"/>
    <s v="அதிமுக / AIADMK"/>
    <x v="3"/>
    <x v="1"/>
    <x v="2"/>
    <x v="1"/>
    <x v="0"/>
    <x v="0"/>
    <x v="0"/>
    <x v="7"/>
    <s v="BC"/>
    <x v="2"/>
    <n v="0"/>
    <s v="Correctly Done"/>
    <s v="-"/>
    <s v="-"/>
    <s v="0.1.12 (60)"/>
    <x v="1"/>
    <x v="0"/>
    <x v="1"/>
    <x v="2"/>
    <n v="0.8936170212765957"/>
    <n v="1.2824427480916032"/>
    <n v="0.95454545454545459"/>
    <n v="1"/>
    <n v="5.9154929577464786E-2"/>
    <n v="0.95454545454545459"/>
    <n v="10.604911"/>
    <n v="78.546742199999997"/>
  </r>
  <r>
    <s v="9WGOOCQxKIR5GzyojDXs"/>
    <s v="2025-08-04 13:15:30.498419"/>
    <x v="2"/>
    <s v="(10.6056255, 78.5464699)"/>
    <s v="JG4W+6QM,,Viralimalai,621316,Tamil Nadu,India."/>
    <s v="https://firebasestorage.googleapis.com/v0/b/mindbrink-survey-production.appspot.com/o/audioFiles%2FAtznECuQc6klLPsRR6u2%2Fi7rHaGVsQtUuH9WIbNPBcYow6HH3%2F2025-08-04%2013%3A15%3A25.864040.m4a?alt=media&amp;token=35f58639-d746-4278-9919-eaca1f679506"/>
    <n v="351"/>
    <s v="false"/>
    <x v="5"/>
    <s v="+917395821468"/>
    <x v="0"/>
    <s v="VIRALIMALAI"/>
    <x v="4"/>
    <s v="Magala"/>
    <x v="1"/>
    <n v="9488611419"/>
    <x v="2"/>
    <s v="இல்லத்தரசி/ Housewife"/>
    <s v="10,000க்கும் குறைவானது/Less than 10,000"/>
    <x v="2"/>
    <x v="1"/>
    <x v="0"/>
    <x v="0"/>
    <s v="அதிமுக / AIADMK"/>
    <x v="3"/>
    <x v="0"/>
    <x v="0"/>
    <x v="0"/>
    <x v="0"/>
    <x v="0"/>
    <x v="0"/>
    <x v="2"/>
    <s v="BC"/>
    <x v="2"/>
    <s v="not able to ask all the questions "/>
    <s v="Not Asking All The Questions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056255"/>
    <n v="78.546469900000005"/>
  </r>
  <r>
    <s v="OQEXztPn9mvcswhzx6bH"/>
    <s v="2025-08-04 13:15:31.713473"/>
    <x v="2"/>
    <s v="(10.4136484, 78.7206008)"/>
    <s v="CP7C+845,,Iluppur,622101,Tamil Nadu,India."/>
    <s v="https://firebasestorage.googleapis.com/v0/b/mindbrink-survey-production.appspot.com/o/audioFiles%2FAtznECuQc6klLPsRR6u2%2FfYiv0HvGk4VbFlXYwsKbSZ6fwXI2%2F2025-08-04%2013%3A15%3A06.823795.m4a?alt=media&amp;token=93154696-5d54-465d-b634-abb030fb632d"/>
    <n v="510"/>
    <s v="false"/>
    <x v="3"/>
    <s v="+919443892814"/>
    <x v="0"/>
    <s v="ILLUPUR"/>
    <x v="8"/>
    <s v="pothuponu"/>
    <x v="1"/>
    <n v="7826904078"/>
    <x v="0"/>
    <s v="இல்லத்தரசி/ Housewife"/>
    <s v="10,000க்கும் குறைவானது/Less than 10,000"/>
    <x v="0"/>
    <x v="1"/>
    <x v="0"/>
    <x v="0"/>
    <s v="அதிமுக / AIADMK"/>
    <x v="3"/>
    <x v="1"/>
    <x v="3"/>
    <x v="2"/>
    <x v="2"/>
    <x v="1"/>
    <x v="2"/>
    <x v="0"/>
    <s v="SC"/>
    <x v="5"/>
    <n v="0"/>
    <s v="Correctly Done"/>
    <s v="-"/>
    <s v="-"/>
    <s v="0.1.12 (60)"/>
    <x v="1"/>
    <x v="0"/>
    <x v="1"/>
    <x v="5"/>
    <n v="0.8936170212765957"/>
    <n v="1.2824427480916032"/>
    <n v="0.95454545454545459"/>
    <n v="0.59193365685780508"/>
    <n v="1.6390243902439026"/>
    <n v="0.56502758154608668"/>
    <n v="10.4136484"/>
    <n v="78.7206008"/>
  </r>
  <r>
    <s v="2xRdRlQOXkllIVlSTE7X"/>
    <s v="2025-08-04 13:17:33.003581"/>
    <x v="2"/>
    <s v="(10.4140836, 78.7212264)"/>
    <s v="CP7C+GF8,,Mangudi,622101,Tamil Nadu,India."/>
    <s v="https://firebasestorage.googleapis.com/v0/b/mindbrink-survey-production.appspot.com/o/audioFiles%2FAtznECuQc6klLPsRR6u2%2F2ukCmICpvKWhqTT6dgmjG6nFGjc2%2F2025-08-04%2013%3A17%3A27.012716.m4a?alt=media&amp;token=94c2ab04-591b-41b7-b5ba-88e91cebc76a"/>
    <n v="525"/>
    <s v="false"/>
    <x v="2"/>
    <s v="+919698565662"/>
    <x v="0"/>
    <s v="ILLUPUR"/>
    <x v="8"/>
    <s v="mookaiya"/>
    <x v="0"/>
    <n v="7825968707"/>
    <x v="0"/>
    <s v="கூலி தொழில்/ Daily Wage"/>
    <s v="10,000க்கும் குறைவானது/Less than 10,000"/>
    <x v="1"/>
    <x v="1"/>
    <x v="2"/>
    <x v="0"/>
    <s v="அதிமுக / AIADMK"/>
    <x v="3"/>
    <x v="0"/>
    <x v="0"/>
    <x v="0"/>
    <x v="1"/>
    <x v="1"/>
    <x v="0"/>
    <x v="4"/>
    <s v="BC"/>
    <x v="7"/>
    <n v="0"/>
    <s v="Audio Not Playing"/>
    <s v="-"/>
    <s v="-"/>
    <s v="0.1.12 (60)"/>
    <x v="1"/>
    <x v="0"/>
    <x v="1"/>
    <x v="6"/>
    <n v="1.1351351351351351"/>
    <n v="1.2824427480916032"/>
    <n v="1.9534883720930234"/>
    <n v="1"/>
    <n v="2.0275862068965518"/>
    <n v="1.9534883720930234"/>
    <n v="10.4140836"/>
    <n v="78.721226400000006"/>
  </r>
  <r>
    <s v="sPFSMbd660y7fEsmZlmK"/>
    <s v="2025-08-04 13:18:55.543690"/>
    <x v="2"/>
    <s v="(10.6052095, 78.5464336)"/>
    <s v="JG4W+2H9,,Viralimalai,621316,Tamil Nadu,India."/>
    <s v="https://firebasestorage.googleapis.com/v0/b/mindbrink-survey-production.appspot.com/o/audioFiles%2FAtznECuQc6klLPsRR6u2%2Fio3eMuqyU5eWdOSV7NnjRG3eOnc2%2F2025-08-04%2013%3A18%3A37.626476.m4a?alt=media&amp;token=cdc184bf-be73-4a82-99ab-b772dbc9308a"/>
    <n v="522"/>
    <s v="false"/>
    <x v="4"/>
    <s v="+919790903597"/>
    <x v="0"/>
    <s v="VIRALIMALAI"/>
    <x v="4"/>
    <s v="poonamal"/>
    <x v="1"/>
    <n v="7603985479"/>
    <x v="3"/>
    <s v="இல்லத்தரசி/ Housewife"/>
    <s v="10,000 - 25,000"/>
    <x v="1"/>
    <x v="2"/>
    <x v="1"/>
    <x v="2"/>
    <s v="அதிமுக / AIADMK"/>
    <x v="3"/>
    <x v="1"/>
    <x v="2"/>
    <x v="2"/>
    <x v="0"/>
    <x v="0"/>
    <x v="9"/>
    <x v="0"/>
    <s v="BC"/>
    <x v="2"/>
    <n v="0"/>
    <s v="Correctly Done"/>
    <s v="-"/>
    <s v="-"/>
    <s v="0.1.12 (60)"/>
    <x v="1"/>
    <x v="0"/>
    <x v="1"/>
    <x v="2"/>
    <n v="0.8936170212765957"/>
    <n v="0.96923076923076912"/>
    <n v="1.1666666666666667"/>
    <n v="2.0011999302960199"/>
    <n v="5.9154929577464786E-2"/>
    <n v="2.3347332520120236"/>
    <n v="10.605209500000001"/>
    <n v="78.5464336"/>
  </r>
  <r>
    <s v="ao2vdGmpXmpg98twfc7I"/>
    <s v="2025-08-04 13:26:18.966014"/>
    <x v="2"/>
    <s v="(10.4137398, 78.7198137)"/>
    <s v="CP79+GR7,,Mangudi,622101,Tamil Nadu,India."/>
    <s v="https://firebasestorage.googleapis.com/v0/b/mindbrink-survey-production.appspot.com/o/audioFiles%2FAtznECuQc6klLPsRR6u2%2F2ukCmICpvKWhqTT6dgmjG6nFGjc2%2F2025-08-04%2013%3A26%3A14.549982.m4a?alt=media&amp;token=1bfb4a91-d788-40bf-87de-e1e0b03f2582"/>
    <n v="214"/>
    <s v="false"/>
    <x v="2"/>
    <s v="+919698565662"/>
    <x v="0"/>
    <s v="ILLUPUR"/>
    <x v="8"/>
    <s v="Rajathi"/>
    <x v="1"/>
    <n v="9655911197"/>
    <x v="0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1"/>
    <x v="1"/>
    <x v="3"/>
    <x v="1"/>
    <x v="0"/>
    <x v="1"/>
    <x v="0"/>
    <x v="0"/>
    <s v="OBC"/>
    <x v="7"/>
    <n v="0"/>
    <s v="Audio Not Playing"/>
    <s v="-"/>
    <s v="-"/>
    <s v="0.1.12 (60)"/>
    <x v="1"/>
    <x v="0"/>
    <x v="1"/>
    <x v="6"/>
    <n v="0.8936170212765957"/>
    <n v="1.2824427480916032"/>
    <n v="0.95454545454545459"/>
    <n v="0.59193365685780508"/>
    <n v="2.0275862068965518"/>
    <n v="0.56502758154608668"/>
    <n v="10.4137398"/>
    <n v="78.719813700000003"/>
  </r>
  <r>
    <s v="GJlbHcwPf1zZMVyHYyqn"/>
    <s v="2025-08-04 13:26:31.132586"/>
    <x v="2"/>
    <s v="(10.6042188, 78.5467422)"/>
    <s v="1/60,,Meppudakkudi,621316,Tamil Nadu,India."/>
    <s v="https://firebasestorage.googleapis.com/v0/b/mindbrink-survey-production.appspot.com/o/audioFiles%2FAtznECuQc6klLPsRR6u2%2Fi7rHaGVsQtUuH9WIbNPBcYow6HH3%2F2025-08-04%2013%3A26%3A24.261528.m4a?alt=media&amp;token=d0dcd874-2e7e-4e71-9f01-e7500b3135c4"/>
    <n v="357"/>
    <s v="false"/>
    <x v="5"/>
    <s v="+917395821468"/>
    <x v="0"/>
    <s v="VIRALIMALAI"/>
    <x v="4"/>
    <s v="Lelavethi"/>
    <x v="1"/>
    <n v="9003688757"/>
    <x v="2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0"/>
    <x v="0"/>
    <x v="0"/>
    <x v="0"/>
    <x v="2"/>
    <s v="BC"/>
    <x v="2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42188"/>
    <n v="78.546742199999997"/>
  </r>
  <r>
    <s v="0e68nyI67XfjZ4lHJTyO"/>
    <s v="2025-08-04 13:26:41.953381"/>
    <x v="2"/>
    <s v="(10.604521, 78.5463575)"/>
    <s v="JG3W+VHX,,Viralimalai,621316,Tamil Nadu,India."/>
    <s v="https://firebasestorage.googleapis.com/v0/b/mindbrink-survey-production.appspot.com/o/audioFiles%2FAtznECuQc6klLPsRR6u2%2Fio3eMuqyU5eWdOSV7NnjRG3eOnc2%2F2025-08-04%2013%3A26%3A30.556411.m4a?alt=media&amp;token=46b40225-1410-474f-bd87-de40ed102b2b"/>
    <n v="227"/>
    <s v="false"/>
    <x v="4"/>
    <s v="+919790903597"/>
    <x v="0"/>
    <s v="VIRALIMALAI"/>
    <x v="4"/>
    <s v="jeniber"/>
    <x v="1"/>
    <n v="8098433233"/>
    <x v="0"/>
    <s v="இல்லத்தரசி/ Housewife"/>
    <s v="10,000 - 25,000"/>
    <x v="1"/>
    <x v="1"/>
    <x v="1"/>
    <x v="3"/>
    <s v="தமிழக வெற்றி கழகம் / TVK"/>
    <x v="0"/>
    <x v="1"/>
    <x v="1"/>
    <x v="2"/>
    <x v="2"/>
    <x v="2"/>
    <x v="0"/>
    <x v="0"/>
    <s v="BC"/>
    <x v="2"/>
    <n v="0"/>
    <s v="Correctly Done"/>
    <s v="-"/>
    <s v="-"/>
    <s v="0.1.12 (60)"/>
    <x v="1"/>
    <x v="0"/>
    <x v="2"/>
    <x v="2"/>
    <n v="0.8936170212765957"/>
    <n v="1.2824427480916032"/>
    <n v="0.95454545454545459"/>
    <n v="2.0011999302960199"/>
    <n v="5.9154929577464786E-2"/>
    <n v="1.9102362971007465"/>
    <n v="10.604521"/>
    <n v="78.546357499999999"/>
  </r>
  <r>
    <s v="yJFr7fY9KnShUS0ZReC4"/>
    <s v="2025-08-04 13:31:59.332827"/>
    <x v="2"/>
    <s v="(10.6046625, 78.5464794)"/>
    <s v="JG3W+VHX,,Viralimalai,621316,Tamil Nadu,India."/>
    <s v="https://firebasestorage.googleapis.com/v0/b/mindbrink-survey-production.appspot.com/o/audioFiles%2FAtznECuQc6klLPsRR6u2%2Fio3eMuqyU5eWdOSV7NnjRG3eOnc2%2F2025-08-04%2013%3A31%3A51.549715.m4a?alt=media&amp;token=c4aa2623-dfa2-4492-a3af-8ba515a15a3d"/>
    <n v="220"/>
    <s v="false"/>
    <x v="4"/>
    <s v="+919790903597"/>
    <x v="0"/>
    <s v="VIRALIMALAI"/>
    <x v="4"/>
    <s v="uma"/>
    <x v="1"/>
    <n v="9942316009"/>
    <x v="2"/>
    <s v="இல்லத்தரசி/ Housewife"/>
    <s v="10,000 - 25,000"/>
    <x v="1"/>
    <x v="1"/>
    <x v="3"/>
    <x v="2"/>
    <s v="பிற கட்சிகள் / Others"/>
    <x v="0"/>
    <x v="1"/>
    <x v="2"/>
    <x v="0"/>
    <x v="1"/>
    <x v="0"/>
    <x v="6"/>
    <x v="0"/>
    <s v="BC"/>
    <x v="2"/>
    <n v="0"/>
    <s v="Audio Not Playing"/>
    <s v="-"/>
    <s v="-"/>
    <s v="0.1.12 (60)"/>
    <x v="1"/>
    <x v="0"/>
    <x v="7"/>
    <x v="2"/>
    <n v="0.8936170212765957"/>
    <n v="0.84"/>
    <n v="0.875"/>
    <n v="1"/>
    <n v="5.9154929577464786E-2"/>
    <n v="0.875"/>
    <n v="10.6046625"/>
    <n v="78.546479399999996"/>
  </r>
  <r>
    <s v="TDOmTmiPFyudt1hinfwI"/>
    <s v="2025-08-04 13:32:20.635601"/>
    <x v="2"/>
    <s v="(10.4138933, 78.7198983)"/>
    <s v="CP79+GR7,,Mangudi,622101,Tamil Nadu,India."/>
    <s v="https://firebasestorage.googleapis.com/v0/b/mindbrink-survey-production.appspot.com/o/audioFiles%2FAtznECuQc6klLPsRR6u2%2FfYiv0HvGk4VbFlXYwsKbSZ6fwXI2%2F2025-08-04%2013%3A32%3A07.301994.m4a?alt=media&amp;token=8f9baf71-d183-4d52-a752-da8bd35c6a20"/>
    <n v="417"/>
    <s v="false"/>
    <x v="3"/>
    <s v="+919443892814"/>
    <x v="0"/>
    <s v="ILLUPUR"/>
    <x v="8"/>
    <s v="valliyappan"/>
    <x v="0"/>
    <n v="9092590114"/>
    <x v="2"/>
    <s v="விவசாயி/ Farmer"/>
    <s v="10,000க்கும் குறைவானது/Less than 10,000"/>
    <x v="1"/>
    <x v="1"/>
    <x v="1"/>
    <x v="1"/>
    <s v="அதிமுக / AIADMK"/>
    <x v="1"/>
    <x v="0"/>
    <x v="0"/>
    <x v="0"/>
    <x v="0"/>
    <x v="1"/>
    <x v="2"/>
    <x v="4"/>
    <s v="BC"/>
    <x v="1"/>
    <n v="0"/>
    <s v="Correctly Done"/>
    <s v="-"/>
    <s v="-"/>
    <s v="0.1.12 (60)"/>
    <x v="1"/>
    <x v="0"/>
    <x v="1"/>
    <x v="1"/>
    <n v="1.1351351351351351"/>
    <n v="0.84"/>
    <n v="0.80769230769230771"/>
    <n v="2.0011999302960199"/>
    <n v="1.1057142857142856"/>
    <n v="1.6163537898544778"/>
    <n v="10.4138933"/>
    <n v="78.719898299999997"/>
  </r>
  <r>
    <s v="ysFOUAEkXvBFSprryIiV"/>
    <s v="2025-08-04 13:38:26.848452"/>
    <x v="2"/>
    <s v="(10.6045542, 78.5465616)"/>
    <s v="JG3W+VJ6,,Viralimalai,621316,Tamil Nadu,India."/>
    <s v="https://firebasestorage.googleapis.com/v0/b/mindbrink-survey-production.appspot.com/o/audioFiles%2FAtznECuQc6klLPsRR6u2%2Fio3eMuqyU5eWdOSV7NnjRG3eOnc2%2F2025-08-04%2013%3A38%3A16.222080.m4a?alt=media&amp;token=e99a4c4c-7120-43c4-a993-ae2679b603d0"/>
    <n v="290"/>
    <s v="false"/>
    <x v="4"/>
    <s v="+919790903597"/>
    <x v="0"/>
    <s v="VIRALIMALAI"/>
    <x v="4"/>
    <s v="phubaneswari"/>
    <x v="1"/>
    <n v="9944879186"/>
    <x v="0"/>
    <s v="இல்லத்தரசி/ Housewife"/>
    <s v="10,000 - 25,000"/>
    <x v="0"/>
    <x v="2"/>
    <x v="0"/>
    <x v="2"/>
    <s v="பிற கட்சிகள் / Others"/>
    <x v="0"/>
    <x v="1"/>
    <x v="2"/>
    <x v="2"/>
    <x v="2"/>
    <x v="0"/>
    <x v="0"/>
    <x v="4"/>
    <s v="General"/>
    <x v="2"/>
    <n v="0"/>
    <s v="Correctly Done"/>
    <s v="-"/>
    <s v="-"/>
    <s v="0.1.12 (60)"/>
    <x v="1"/>
    <x v="0"/>
    <x v="7"/>
    <x v="2"/>
    <n v="0.8936170212765957"/>
    <n v="1.2824427480916032"/>
    <n v="0.95454545454545459"/>
    <n v="0.59193365685780508"/>
    <n v="5.9154929577464786E-2"/>
    <n v="0.56502758154608668"/>
    <n v="10.604554200000001"/>
    <n v="78.546561600000004"/>
  </r>
  <r>
    <s v="fPApLrbmgS9dReYYxKLD"/>
    <s v="2025-08-04 13:39:21.216594"/>
    <x v="2"/>
    <s v="(10.6043508, 78.5467191)"/>
    <s v="JG3W+VJ6,,Viralimalai,621316,Tamil Nadu,India."/>
    <s v="https://firebasestorage.googleapis.com/v0/b/mindbrink-survey-production.appspot.com/o/audioFiles%2FAtznECuQc6klLPsRR6u2%2Fi7rHaGVsQtUuH9WIbNPBcYow6HH3%2F2025-08-04%2013%3A39%3A15.197247.m4a?alt=media&amp;token=a65ea896-3bf1-4476-b9c6-12afbd52b256"/>
    <n v="273"/>
    <s v="false"/>
    <x v="5"/>
    <s v="+917395821468"/>
    <x v="0"/>
    <s v="VIRALIMALAI"/>
    <x v="4"/>
    <s v="Sanmugam"/>
    <x v="0"/>
    <n v="7502439198"/>
    <x v="1"/>
    <s v="கூலி தொழில்/ Daily Wage"/>
    <s v="10,000க்கும் குறைவானது/Less than 10,000"/>
    <x v="0"/>
    <x v="1"/>
    <x v="0"/>
    <x v="0"/>
    <s v="அதிமுக / AIADMK"/>
    <x v="3"/>
    <x v="0"/>
    <x v="0"/>
    <x v="0"/>
    <x v="1"/>
    <x v="3"/>
    <x v="2"/>
    <x v="4"/>
    <s v="BC"/>
    <x v="2"/>
    <s v="not asking questions first few questions "/>
    <s v="Not Doing It Properly"/>
    <s v="-"/>
    <s v="-"/>
    <s v="0.1.12 (60)"/>
    <x v="1"/>
    <x v="0"/>
    <x v="1"/>
    <x v="2"/>
    <n v="1.1351351351351351"/>
    <n v="0.84848484848484851"/>
    <n v="1.0769230769230769"/>
    <n v="0.59193365685780508"/>
    <n v="5.9154929577464786E-2"/>
    <n v="0.63746701507763626"/>
    <n v="10.604350800000001"/>
    <n v="78.546719100000004"/>
  </r>
  <r>
    <s v="WsILBXyBE9WqQg3155LN"/>
    <s v="2025-08-04 13:43:38.584939"/>
    <x v="2"/>
    <s v="(10.4137418, 78.7198193)"/>
    <s v="CP79+GR7,,Mangudi,622101,Tamil Nadu,India."/>
    <s v="https://firebasestorage.googleapis.com/v0/b/mindbrink-survey-production.appspot.com/o/audioFiles%2FAtznECuQc6klLPsRR6u2%2F2ukCmICpvKWhqTT6dgmjG6nFGjc2%2F2025-08-04%2013%3A43%3A34.197334.m4a?alt=media&amp;token=3062b61d-24a0-4705-b60a-9271748ac896"/>
    <n v="227"/>
    <s v="false"/>
    <x v="2"/>
    <s v="+919698565662"/>
    <x v="0"/>
    <s v="ILLUPUR"/>
    <x v="8"/>
    <s v="Rasu"/>
    <x v="0"/>
    <n v="9943051113"/>
    <x v="2"/>
    <s v="விவசாயி/ Farmer"/>
    <s v="10,000க்கும் குறைவானது/Less than 10,000"/>
    <x v="1"/>
    <x v="1"/>
    <x v="1"/>
    <x v="1"/>
    <s v="அதிமுக / AIADMK"/>
    <x v="2"/>
    <x v="0"/>
    <x v="0"/>
    <x v="0"/>
    <x v="1"/>
    <x v="2"/>
    <x v="2"/>
    <x v="4"/>
    <s v="OBC"/>
    <x v="0"/>
    <n v="0"/>
    <s v="Correctly Done"/>
    <s v="-"/>
    <s v="-"/>
    <s v="0.1.12 (60)"/>
    <x v="1"/>
    <x v="0"/>
    <x v="1"/>
    <x v="0"/>
    <n v="1.1351351351351351"/>
    <n v="0.84"/>
    <n v="0.80769230769230771"/>
    <n v="2.0011999302960199"/>
    <n v="1.3034482758620689"/>
    <n v="1.6163537898544778"/>
    <n v="10.4137418"/>
    <n v="78.719819299999997"/>
  </r>
  <r>
    <s v="wmXLAjBeGW19MJPjeOQk"/>
    <s v="2025-08-04 13:46:37.483272"/>
    <x v="2"/>
    <s v="(10.4145925, 78.7258326)"/>
    <s v="Unnamed Road,,Pudukkottai,622101,Tamil Nadu,India."/>
    <s v="https://firebasestorage.googleapis.com/v0/b/mindbrink-survey-production.appspot.com/o/audioFiles%2FAtznECuQc6klLPsRR6u2%2FfYiv0HvGk4VbFlXYwsKbSZ6fwXI2%2F2025-08-04%2013%3A46%3A00.687951.m4a?alt=media&amp;token=4db2b9c6-550e-45e8-b891-3487918fdd35"/>
    <n v="383"/>
    <s v="false"/>
    <x v="3"/>
    <s v="+919443892814"/>
    <x v="0"/>
    <s v="ILLUPUR"/>
    <x v="8"/>
    <s v="vithya"/>
    <x v="1"/>
    <n v="9943742935"/>
    <x v="0"/>
    <s v="இல்லத்தரசி/ Housewife"/>
    <s v="10,000க்கும் குறைவானது/Less than 10,000"/>
    <x v="1"/>
    <x v="1"/>
    <x v="1"/>
    <x v="3"/>
    <s v="அதிமுக / AIADMK"/>
    <x v="1"/>
    <x v="1"/>
    <x v="3"/>
    <x v="1"/>
    <x v="0"/>
    <x v="1"/>
    <x v="2"/>
    <x v="0"/>
    <s v="BC"/>
    <x v="7"/>
    <n v="0"/>
    <s v="Correctly Done"/>
    <s v="-"/>
    <s v="-"/>
    <s v="0.1.12 (60)"/>
    <x v="1"/>
    <x v="0"/>
    <x v="1"/>
    <x v="6"/>
    <n v="0.8936170212765957"/>
    <n v="1.2824427480916032"/>
    <n v="0.95454545454545459"/>
    <n v="2.0011999302960199"/>
    <n v="2.0275862068965518"/>
    <n v="1.9102362971007465"/>
    <n v="10.414592499999999"/>
    <n v="78.725832600000004"/>
  </r>
  <r>
    <s v="RzoGM7lM5Yyc8X2IraQU"/>
    <s v="2025-08-04 13:48:38.950261"/>
    <x v="2"/>
    <s v="(10.4137415, 78.7198156)"/>
    <s v="CP79+GR7,,Mangudi,622101,Tamil Nadu,India."/>
    <s v="https://firebasestorage.googleapis.com/v0/b/mindbrink-survey-production.appspot.com/o/audioFiles%2FAtznECuQc6klLPsRR6u2%2F2ukCmICpvKWhqTT6dgmjG6nFGjc2%2F2025-08-04%2013%3A48%3A34.907955.m4a?alt=media&amp;token=7456a29c-8b06-4d85-9995-38ba984839b4"/>
    <n v="194"/>
    <s v="false"/>
    <x v="2"/>
    <s v="+919698565662"/>
    <x v="0"/>
    <s v="ILLUPUR"/>
    <x v="8"/>
    <s v="Ganesan"/>
    <x v="0"/>
    <n v="9159214980"/>
    <x v="3"/>
    <s v="விவசாயி/ Farmer"/>
    <s v="10,000க்கும் குறைவானது/Less than 10,000"/>
    <x v="1"/>
    <x v="1"/>
    <x v="0"/>
    <x v="1"/>
    <s v="அதிமுக / AIADMK"/>
    <x v="1"/>
    <x v="1"/>
    <x v="1"/>
    <x v="2"/>
    <x v="0"/>
    <x v="2"/>
    <x v="4"/>
    <x v="1"/>
    <s v="OBC"/>
    <x v="0"/>
    <n v="0"/>
    <s v="Correctly Done"/>
    <s v="-"/>
    <s v="-"/>
    <s v="0.1.12 (60)"/>
    <x v="1"/>
    <x v="0"/>
    <x v="1"/>
    <x v="0"/>
    <n v="1.1351351351351351"/>
    <n v="0.96923076923076912"/>
    <n v="0.82894736842105265"/>
    <n v="0.59193365685780508"/>
    <n v="1.3034482758620689"/>
    <n v="0.49068184713212792"/>
    <n v="10.4137415"/>
    <n v="78.719815600000004"/>
  </r>
  <r>
    <s v="Ps8N5Hf8SabRc6nHWuSF"/>
    <s v="2025-08-04 13:50:46.333804"/>
    <x v="2"/>
    <s v="(10.6042318, 78.5470971)"/>
    <s v="JG3W+MWV,,Viralimalai,621316,Tamil Nadu,India."/>
    <s v="https://firebasestorage.googleapis.com/v0/b/mindbrink-survey-production.appspot.com/o/audioFiles%2FAtznECuQc6klLPsRR6u2%2Fi7rHaGVsQtUuH9WIbNPBcYow6HH3%2F2025-08-04%2013%3A50%3A40.978630.m4a?alt=media&amp;token=5b493bef-f560-41c7-90d3-3f04cd66a6a4"/>
    <n v="261"/>
    <s v="false"/>
    <x v="5"/>
    <s v="+917395821468"/>
    <x v="0"/>
    <s v="VIRALIMALAI"/>
    <x v="4"/>
    <s v="mudulaksmi"/>
    <x v="1"/>
    <n v="9176384681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0"/>
    <x v="1"/>
    <x v="3"/>
    <x v="0"/>
    <x v="1"/>
    <s v="OBC"/>
    <x v="2"/>
    <n v="0"/>
    <s v="Correctly Done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604231800000001"/>
    <n v="78.547097100000002"/>
  </r>
  <r>
    <s v="UPfAVNqddSjhH3em16DJ"/>
    <s v="2025-08-04 13:52:39.303841"/>
    <x v="2"/>
    <s v="(10.4133823, 78.7212524)"/>
    <s v="CP7C+8FP,,Pudukkottai,622101,Tamil Nadu,India."/>
    <s v="https://firebasestorage.googleapis.com/v0/b/mindbrink-survey-production.appspot.com/o/audioFiles%2FAtznECuQc6klLPsRR6u2%2F2ukCmICpvKWhqTT6dgmjG6nFGjc2%2F2025-08-04%2013%3A52%3A35.961463.m4a?alt=media&amp;token=823bdb70-ab9d-4a7f-92fb-2177bf89c357"/>
    <n v="216"/>
    <s v="false"/>
    <x v="2"/>
    <s v="+919698565662"/>
    <x v="0"/>
    <s v="ILLUPUR"/>
    <x v="8"/>
    <s v="Lakshmi"/>
    <x v="1"/>
    <n v="7639821015"/>
    <x v="0"/>
    <s v="விவசாயி/ Farmer"/>
    <s v="10,000க்கும் குறைவானது/Less than 10,000"/>
    <x v="0"/>
    <x v="2"/>
    <x v="3"/>
    <x v="0"/>
    <s v="திமுக / DMK"/>
    <x v="0"/>
    <x v="1"/>
    <x v="3"/>
    <x v="2"/>
    <x v="2"/>
    <x v="1"/>
    <x v="7"/>
    <x v="1"/>
    <s v="OBC"/>
    <x v="0"/>
    <s v="repeated voice "/>
    <s v="Taking From Friends And Family"/>
    <s v="-"/>
    <s v="-"/>
    <s v="0.1.12 (60)"/>
    <x v="0"/>
    <x v="0"/>
    <x v="0"/>
    <x v="0"/>
    <n v="0.8936170212765957"/>
    <n v="1.2824427480916032"/>
    <n v="0.95454545454545459"/>
    <n v="1"/>
    <n v="1.3034482758620689"/>
    <n v="0.95454545454545459"/>
    <n v="10.4133823"/>
    <n v="78.721252399999997"/>
  </r>
  <r>
    <s v="KR7spCEG4odRrfgSmW0x"/>
    <s v="2025-08-04 13:59:36.321019"/>
    <x v="2"/>
    <s v="(10.4140531, 78.7211068)"/>
    <s v="CP7C+GF8,,Mangudi,622101,Tamil Nadu,India."/>
    <s v="https://firebasestorage.googleapis.com/v0/b/mindbrink-survey-production.appspot.com/o/audioFiles%2FAtznECuQc6klLPsRR6u2%2F2ukCmICpvKWhqTT6dgmjG6nFGjc2%2F2025-08-04%2013%3A59%3A30.479465.m4a?alt=media&amp;token=cba146c9-f49d-4bb1-83c2-49c2f880bc2a"/>
    <n v="225"/>
    <s v="false"/>
    <x v="2"/>
    <s v="+919698565662"/>
    <x v="0"/>
    <s v="ILLUPUR"/>
    <x v="8"/>
    <s v="Chinnaiya"/>
    <x v="0"/>
    <n v="8940030173"/>
    <x v="3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1"/>
    <x v="0"/>
    <x v="1"/>
    <x v="0"/>
    <x v="2"/>
    <s v="OBC"/>
    <x v="0"/>
    <n v="0"/>
    <s v="Correctly Done"/>
    <s v="-"/>
    <s v="-"/>
    <s v="0.1.12 (60)"/>
    <x v="1"/>
    <x v="0"/>
    <x v="0"/>
    <x v="0"/>
    <n v="1.1351351351351351"/>
    <n v="0.96923076923076912"/>
    <n v="0.82894736842105265"/>
    <n v="0.59193365685780508"/>
    <n v="1.3034482758620689"/>
    <n v="0.49068184713212792"/>
    <n v="10.4140531"/>
    <n v="78.721106800000001"/>
  </r>
  <r>
    <s v="KLclDWdVNBMVCU77ysC6"/>
    <s v="2025-08-04 14:07:33.914252"/>
    <x v="2"/>
    <s v="(10.4136042, 78.7212457)"/>
    <s v="CP7C+GF8,,Mangudi,622101,Tamil Nadu,India."/>
    <s v="https://firebasestorage.googleapis.com/v0/b/mindbrink-survey-production.appspot.com/o/audioFiles%2FAtznECuQc6klLPsRR6u2%2F2ukCmICpvKWhqTT6dgmjG6nFGjc2%2F2025-08-04%2014%3A07%3A26.676170.m4a?alt=media&amp;token=064d093e-a842-4004-80d4-e56103912ecd"/>
    <n v="382"/>
    <s v="false"/>
    <x v="2"/>
    <s v="+919698565662"/>
    <x v="0"/>
    <s v="ILLUPUR"/>
    <x v="8"/>
    <s v="Roja"/>
    <x v="1"/>
    <n v="6374515206"/>
    <x v="0"/>
    <s v="இல்லத்தரசி/ Housewife"/>
    <s v="10,000க்கும் குறைவானது/Less than 10,000"/>
    <x v="0"/>
    <x v="1"/>
    <x v="1"/>
    <x v="1"/>
    <s v="அதிமுக / AIADMK"/>
    <x v="1"/>
    <x v="1"/>
    <x v="1"/>
    <x v="2"/>
    <x v="0"/>
    <x v="2"/>
    <x v="0"/>
    <x v="2"/>
    <s v="OBC"/>
    <x v="0"/>
    <n v="0"/>
    <s v="Correctly Done"/>
    <s v="-"/>
    <s v="-"/>
    <s v="0.1.12 (60)"/>
    <x v="1"/>
    <x v="0"/>
    <x v="1"/>
    <x v="0"/>
    <n v="0.8936170212765957"/>
    <n v="1.2824427480916032"/>
    <n v="0.95454545454545459"/>
    <n v="2.0011999302960199"/>
    <n v="1.3034482758620689"/>
    <n v="1.9102362971007465"/>
    <n v="10.4136042"/>
    <n v="78.721245699999997"/>
  </r>
  <r>
    <s v="me7P1TlKiORJ4UGrIEyg"/>
    <s v="2025-08-04 14:17:31.277710"/>
    <x v="2"/>
    <s v="(10.4133835, 78.7212546)"/>
    <s v="CP7C+8FP,,Pudukkottai,622101,Tamil Nadu,India."/>
    <s v="https://firebasestorage.googleapis.com/v0/b/mindbrink-survey-production.appspot.com/o/audioFiles%2FAtznECuQc6klLPsRR6u2%2F2ukCmICpvKWhqTT6dgmjG6nFGjc2%2F2025-08-04%2014%3A17%3A26.988734.m4a?alt=media&amp;token=327d17c5-f2f1-4725-8467-9b0cc973b2d8"/>
    <n v="285"/>
    <s v="false"/>
    <x v="2"/>
    <s v="+919698565662"/>
    <x v="0"/>
    <s v="ILLUPUR"/>
    <x v="8"/>
    <s v="Singaram"/>
    <x v="0"/>
    <n v="984305536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3"/>
    <x v="0"/>
    <x v="0"/>
    <x v="0"/>
    <x v="1"/>
    <x v="2"/>
    <x v="0"/>
    <x v="4"/>
    <s v="BC"/>
    <x v="0"/>
    <n v="0"/>
    <s v="Correctly Done"/>
    <s v="-"/>
    <s v="-"/>
    <s v="0.1.12 (60)"/>
    <x v="1"/>
    <x v="0"/>
    <x v="1"/>
    <x v="0"/>
    <n v="1.1351351351351351"/>
    <n v="0.96923076923076912"/>
    <n v="0.82894736842105265"/>
    <n v="2.0011999302960199"/>
    <n v="1.3034482758620689"/>
    <n v="1.6588894159032797"/>
    <n v="10.4133835"/>
    <n v="78.721254599999995"/>
  </r>
  <r>
    <s v="YYGh0pIsAOobHCLGLgtB"/>
    <s v="2025-08-04 14:19:47.739415"/>
    <x v="2"/>
    <s v="(10.6023662, 78.5462666)"/>
    <s v="No 1,,Viralimalai,621316,Tamil Nadu,India."/>
    <s v="https://firebasestorage.googleapis.com/v0/b/mindbrink-survey-production.appspot.com/o/audioFiles%2FAtznECuQc6klLPsRR6u2%2Fio3eMuqyU5eWdOSV7NnjRG3eOnc2%2F2025-08-04%2014%3A19%3A40.467616.m4a?alt=media&amp;token=9490062a-823b-4a6c-81fe-5ac00df87513"/>
    <n v="290"/>
    <s v="false"/>
    <x v="4"/>
    <s v="+919790903597"/>
    <x v="0"/>
    <s v="VIRALIMALAI"/>
    <x v="4"/>
    <s v="santhi"/>
    <x v="1"/>
    <n v="9600464717"/>
    <x v="2"/>
    <s v="சொந்த தொழில் / சுயதொழில் செய்பவர்/ Self Employed/Business"/>
    <s v="10,000 - 25,000"/>
    <x v="0"/>
    <x v="1"/>
    <x v="1"/>
    <x v="3"/>
    <s v="அதிமுக / AIADMK"/>
    <x v="1"/>
    <x v="0"/>
    <x v="0"/>
    <x v="1"/>
    <x v="0"/>
    <x v="0"/>
    <x v="0"/>
    <x v="4"/>
    <s v="BC"/>
    <x v="2"/>
    <n v="0"/>
    <s v="Correctly Done"/>
    <s v="-"/>
    <s v="-"/>
    <s v="0.1.12 (60)"/>
    <x v="1"/>
    <x v="0"/>
    <x v="1"/>
    <x v="2"/>
    <n v="0.8936170212765957"/>
    <n v="0.84"/>
    <n v="0.875"/>
    <n v="2.0011999302960199"/>
    <n v="5.9154929577464786E-2"/>
    <n v="1.7510499390090175"/>
    <n v="10.602366200000001"/>
    <n v="78.546266599999996"/>
  </r>
  <r>
    <s v="JX4IkNRGdTwXIJH7QpHk"/>
    <s v="2025-08-04 14:25:53.685450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25%3A47.740811.m4a?alt=media&amp;token=92052972-8275-42ed-8fe3-0a335857d0fd"/>
    <n v="319"/>
    <s v="false"/>
    <x v="5"/>
    <s v="+917395821468"/>
    <x v="0"/>
    <s v="VIRALIMALAI"/>
    <x v="4"/>
    <s v="Temilselvi"/>
    <x v="1"/>
    <n v="9245174797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0"/>
    <x v="0"/>
    <s v="Christian"/>
    <x v="4"/>
    <n v="0"/>
    <s v="Correctly Done"/>
    <s v="-"/>
    <s v="-"/>
    <s v="0.1.12 (60)"/>
    <x v="1"/>
    <x v="0"/>
    <x v="0"/>
    <x v="4"/>
    <n v="0.8936170212765957"/>
    <n v="0.84"/>
    <n v="0.875"/>
    <n v="0.59193365685780508"/>
    <n v="0.76363636363636367"/>
    <n v="0.5179419497505795"/>
    <n v="10.602168300000001"/>
    <n v="78.547452100000001"/>
  </r>
  <r>
    <s v="jeT9DGvrG8Gy83P7FdBj"/>
    <s v="2025-08-04 14:29:46.806873"/>
    <x v="2"/>
    <s v="(10.4136202, 78.7188069)"/>
    <s v="CP79+99P,,Mangudi,622101,Tamil Nadu,India."/>
    <s v="https://firebasestorage.googleapis.com/v0/b/mindbrink-survey-production.appspot.com/o/audioFiles%2FAtznECuQc6klLPsRR6u2%2F2ukCmICpvKWhqTT6dgmjG6nFGjc2%2F2025-08-04%2014%3A29%3A41.742177.m4a?alt=media&amp;token=5292071e-66e4-45e7-9967-efc3788e14fd"/>
    <n v="251"/>
    <s v="false"/>
    <x v="2"/>
    <s v="+919698565662"/>
    <x v="0"/>
    <s v="ILLUPUR"/>
    <x v="8"/>
    <s v="Seetha"/>
    <x v="1"/>
    <n v="9344974903"/>
    <x v="0"/>
    <s v="இல்லத்தரசி/ Housewife"/>
    <s v="10,000க்கும் குறைவானது/Less than 10,000"/>
    <x v="2"/>
    <x v="1"/>
    <x v="1"/>
    <x v="1"/>
    <s v="அதிமுக / AIADMK"/>
    <x v="1"/>
    <x v="0"/>
    <x v="0"/>
    <x v="1"/>
    <x v="1"/>
    <x v="0"/>
    <x v="0"/>
    <x v="0"/>
    <s v="OBC"/>
    <x v="7"/>
    <n v="0"/>
    <s v="Audio Not Playing"/>
    <s v="-"/>
    <s v="-"/>
    <s v="0.1.12 (60)"/>
    <x v="1"/>
    <x v="0"/>
    <x v="1"/>
    <x v="6"/>
    <n v="0.8936170212765957"/>
    <n v="1.2824427480916032"/>
    <n v="0.95454545454545459"/>
    <n v="2.0011999302960199"/>
    <n v="2.0275862068965518"/>
    <n v="1.9102362971007465"/>
    <n v="10.4136202"/>
    <n v="78.718806900000004"/>
  </r>
  <r>
    <s v="dJvO0ysdCypNstFuVeLQ"/>
    <s v="2025-08-04 14:30:14.358251"/>
    <x v="2"/>
    <s v="(10.4127733, 78.7185717)"/>
    <s v="CP79+5GV,,Mangudi,622101,Tamil Nadu,India."/>
    <s v="https://firebasestorage.googleapis.com/v0/b/mindbrink-survey-production.appspot.com/o/audioFiles%2FAtznECuQc6klLPsRR6u2%2FfYiv0HvGk4VbFlXYwsKbSZ6fwXI2%2F2025-08-04%2014%3A30%3A04.729139.m4a?alt=media&amp;token=9b0e8183-62d1-4f3e-918f-fc7a01c29673"/>
    <n v="341"/>
    <s v="false"/>
    <x v="3"/>
    <s v="+919443892814"/>
    <x v="0"/>
    <s v="ILLUPUR"/>
    <x v="8"/>
    <s v="antony infanta aarthi"/>
    <x v="1"/>
    <n v="6369026474"/>
    <x v="1"/>
    <s v="மாணவர்/ Student"/>
    <s v="10,000க்கும் குறைவானது/Less than 10,000"/>
    <x v="2"/>
    <x v="1"/>
    <x v="4"/>
    <x v="3"/>
    <s v="தமிழக வெற்றி கழகம் / TVK"/>
    <x v="0"/>
    <x v="1"/>
    <x v="3"/>
    <x v="2"/>
    <x v="0"/>
    <x v="1"/>
    <x v="0"/>
    <x v="1"/>
    <s v="BC"/>
    <x v="4"/>
    <n v="0"/>
    <s v="Correctly Done"/>
    <s v="-"/>
    <s v="-"/>
    <s v="0.1.12 (60)"/>
    <x v="1"/>
    <x v="0"/>
    <x v="2"/>
    <x v="4"/>
    <n v="0.8936170212765957"/>
    <n v="0.84848484848484851"/>
    <n v="0.70000000000000007"/>
    <n v="1.3175417349539618"/>
    <n v="0.76363636363636367"/>
    <n v="0.92227921446777328"/>
    <n v="10.4127733"/>
    <n v="78.718571699999998"/>
  </r>
  <r>
    <s v="AGvkCOXB5ZoPswiRIwUK"/>
    <s v="2025-08-04 14:35:14.858064"/>
    <x v="2"/>
    <s v="(10.4134838, 78.7178102)"/>
    <s v="CP79+C3H,,Pudukkottai,622101,Tamil Nadu,India."/>
    <s v="https://firebasestorage.googleapis.com/v0/b/mindbrink-survey-production.appspot.com/o/audioFiles%2FAtznECuQc6klLPsRR6u2%2F2ukCmICpvKWhqTT6dgmjG6nFGjc2%2F2025-08-04%2014%3A35%3A11.300055.m4a?alt=media&amp;token=d4abe781-61eb-4ea1-9674-280ba151c127"/>
    <n v="186"/>
    <s v="false"/>
    <x v="2"/>
    <s v="+919698565662"/>
    <x v="0"/>
    <s v="ILLUPUR"/>
    <x v="8"/>
    <s v="susilla"/>
    <x v="1"/>
    <n v="8344060273"/>
    <x v="0"/>
    <s v="சொந்த தொழில் / சுயதொழில் செய்பவர்/ Self Employed/Business"/>
    <s v="10,000க்கும் குறைவானது/Less than 10,000"/>
    <x v="2"/>
    <x v="2"/>
    <x v="1"/>
    <x v="1"/>
    <s v="அதிமுக / AIADMK"/>
    <x v="3"/>
    <x v="0"/>
    <x v="0"/>
    <x v="0"/>
    <x v="1"/>
    <x v="3"/>
    <x v="0"/>
    <x v="2"/>
    <s v="SC"/>
    <x v="3"/>
    <n v="0"/>
    <s v="Audio Not Playing"/>
    <s v="-"/>
    <s v="-"/>
    <s v="0.1.12 (60)"/>
    <x v="1"/>
    <x v="0"/>
    <x v="1"/>
    <x v="3"/>
    <n v="0.8936170212765957"/>
    <n v="1.2824427480916032"/>
    <n v="0.95454545454545459"/>
    <n v="2.0011999302960199"/>
    <n v="2.1"/>
    <n v="1.9102362971007465"/>
    <n v="10.4134838"/>
    <n v="78.717810200000002"/>
  </r>
  <r>
    <s v="nHgfidgYGgqolUvArYq1"/>
    <s v="2025-08-04 14:37:54.336634"/>
    <x v="2"/>
    <s v="(10.6025367, 78.5475882)"/>
    <s v="JG3X+22M,,Viralimalai,621316,Tamil Nadu,India."/>
    <s v="https://firebasestorage.googleapis.com/v0/b/mindbrink-survey-production.appspot.com/o/audioFiles%2FAtznECuQc6klLPsRR6u2%2Fio3eMuqyU5eWdOSV7NnjRG3eOnc2%2F2025-08-04%2014%3A37%3A48.086078.m4a?alt=media&amp;token=b3b88419-d0a1-4449-9a4d-be423240f56b"/>
    <n v="293"/>
    <s v="false"/>
    <x v="4"/>
    <s v="+919790903597"/>
    <x v="0"/>
    <s v="VIRALIMALAI"/>
    <x v="4"/>
    <s v="akamalal"/>
    <x v="1"/>
    <n v="9655604262"/>
    <x v="2"/>
    <s v="இல்லத்தரசி/ Housewife"/>
    <s v="10,000 - 25,000"/>
    <x v="2"/>
    <x v="2"/>
    <x v="0"/>
    <x v="2"/>
    <s v="அதிமுக / AIADMK"/>
    <x v="1"/>
    <x v="0"/>
    <x v="0"/>
    <x v="2"/>
    <x v="2"/>
    <x v="1"/>
    <x v="2"/>
    <x v="2"/>
    <s v="BC"/>
    <x v="2"/>
    <n v="0"/>
    <s v="Correctly Done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025367"/>
    <n v="78.547588200000007"/>
  </r>
  <r>
    <s v="5F2q0tcsiY1trYtfYQvG"/>
    <s v="2025-08-04 14:38:53.078104"/>
    <x v="2"/>
    <s v="(10.4136349, 78.7180044)"/>
    <s v="CP79+F6X,,Mangudi,622101,Tamil Nadu,India."/>
    <s v="https://firebasestorage.googleapis.com/v0/b/mindbrink-survey-production.appspot.com/o/audioFiles%2FAtznECuQc6klLPsRR6u2%2F2ukCmICpvKWhqTT6dgmjG6nFGjc2%2F2025-08-04%2014%3A38%3A49.831746.m4a?alt=media&amp;token=f5ffe4d2-7aa8-4bad-9350-571d379e8783"/>
    <n v="201"/>
    <s v="false"/>
    <x v="2"/>
    <s v="+919698565662"/>
    <x v="0"/>
    <s v="ILLUPUR"/>
    <x v="8"/>
    <s v="Murugesan"/>
    <x v="0"/>
    <n v="9965032198"/>
    <x v="2"/>
    <s v="விவசாயி/ Farmer"/>
    <s v="10,000க்கும் குறைவானது/Less than 10,000"/>
    <x v="1"/>
    <x v="1"/>
    <x v="1"/>
    <x v="1"/>
    <s v="அதிமுக / AIADMK"/>
    <x v="1"/>
    <x v="1"/>
    <x v="1"/>
    <x v="1"/>
    <x v="0"/>
    <x v="2"/>
    <x v="2"/>
    <x v="7"/>
    <s v="SC"/>
    <x v="5"/>
    <s v="respondent is not answering she only saying in few questions "/>
    <s v="Not Doing It Properly"/>
    <s v="-"/>
    <s v="-"/>
    <s v="0.1.12 (60)"/>
    <x v="1"/>
    <x v="0"/>
    <x v="1"/>
    <x v="5"/>
    <n v="1.1351351351351351"/>
    <n v="0.84"/>
    <n v="0.80769230769230771"/>
    <n v="2.0011999302960199"/>
    <n v="1.6390243902439026"/>
    <n v="1.6163537898544778"/>
    <n v="10.4136349"/>
    <n v="78.718004399999998"/>
  </r>
  <r>
    <s v="gWXOcTZB7PIfesAFYMYs"/>
    <s v="2025-08-04 14:39:01.845976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4%3A38%3A55.872369.m4a?alt=media&amp;token=60b4491d-f918-456e-b8e8-103827549b84"/>
    <n v="396"/>
    <s v="false"/>
    <x v="5"/>
    <s v="+917395821468"/>
    <x v="0"/>
    <s v="VIRALIMALAI"/>
    <x v="4"/>
    <s v="geetha"/>
    <x v="1"/>
    <n v="8110864193"/>
    <x v="0"/>
    <s v="இல்லத்தரசி/ Housewife"/>
    <s v="10,000க்கும் குறைவானது/Less than 10,000"/>
    <x v="2"/>
    <x v="0"/>
    <x v="2"/>
    <x v="2"/>
    <s v="அதிமுக / AIADMK"/>
    <x v="3"/>
    <x v="0"/>
    <x v="0"/>
    <x v="1"/>
    <x v="1"/>
    <x v="0"/>
    <x v="0"/>
    <x v="2"/>
    <s v="SC"/>
    <x v="3"/>
    <s v="talking among themself"/>
    <s v="Not Doing It Properly"/>
    <s v="-"/>
    <s v="-"/>
    <s v="0.1.12 (60)"/>
    <x v="1"/>
    <x v="0"/>
    <x v="1"/>
    <x v="3"/>
    <n v="0.8936170212765957"/>
    <n v="1.2824427480916032"/>
    <n v="0.95454545454545459"/>
    <n v="1"/>
    <n v="2.1"/>
    <n v="0.95454545454545459"/>
    <n v="10.602168300000001"/>
    <n v="78.547452100000001"/>
  </r>
  <r>
    <s v="LNGviGy9MTvjrW9uxwiz"/>
    <s v="2025-08-04 14:42:52.160142"/>
    <x v="2"/>
    <s v="(10.413475, 78.7184)"/>
    <s v="CP79+99P,,Mangudi,622101,Tamil Nadu,India."/>
    <s v="https://firebasestorage.googleapis.com/v0/b/mindbrink-survey-production.appspot.com/o/audioFiles%2FAtznECuQc6klLPsRR6u2%2FfYiv0HvGk4VbFlXYwsKbSZ6fwXI2%2F2025-08-04%2014%3A42%3A39.747175.m4a?alt=media&amp;token=d7af51b8-5d8a-44fb-961a-1534e3c26bbf"/>
    <n v="510"/>
    <s v="false"/>
    <x v="3"/>
    <s v="+919443892814"/>
    <x v="0"/>
    <s v="ILLUPUR"/>
    <x v="8"/>
    <s v="malathi"/>
    <x v="1"/>
    <n v="8072840096"/>
    <x v="1"/>
    <s v="இல்லத்தரசி/ Housewife"/>
    <s v="10,000க்கும் குறைவானது/Less than 10,000"/>
    <x v="2"/>
    <x v="1"/>
    <x v="2"/>
    <x v="3"/>
    <s v="தமிழக வெற்றி கழகம் / TVK"/>
    <x v="0"/>
    <x v="1"/>
    <x v="3"/>
    <x v="2"/>
    <x v="2"/>
    <x v="3"/>
    <x v="0"/>
    <x v="0"/>
    <s v="BC"/>
    <x v="2"/>
    <n v="0"/>
    <s v="Correctly Done"/>
    <s v="-"/>
    <s v="-"/>
    <s v="0.1.12 (60)"/>
    <x v="1"/>
    <x v="0"/>
    <x v="2"/>
    <x v="2"/>
    <n v="0.8936170212765957"/>
    <n v="0.84848484848484851"/>
    <n v="0.70000000000000007"/>
    <n v="1"/>
    <n v="5.9154929577464786E-2"/>
    <n v="0.70000000000000007"/>
    <n v="10.413475"/>
    <n v="78.718400000000003"/>
  </r>
  <r>
    <s v="uyTDUZwa8cIHFZRgVjHw"/>
    <s v="2025-08-04 14:44:48.934991"/>
    <x v="2"/>
    <s v="(10.414091, 78.7180901)"/>
    <s v="CP79+H7Q,,Mangudi,622101,Tamil Nadu,India."/>
    <s v="https://firebasestorage.googleapis.com/v0/b/mindbrink-survey-production.appspot.com/o/audioFiles%2FAtznECuQc6klLPsRR6u2%2F2ukCmICpvKWhqTT6dgmjG6nFGjc2%2F2025-08-04%2014%3A44%3A43.345542.m4a?alt=media&amp;token=9e78ac43-e539-48cf-8382-96c45e616ccb"/>
    <n v="241"/>
    <s v="false"/>
    <x v="2"/>
    <s v="+919698565662"/>
    <x v="0"/>
    <s v="ILLUPUR"/>
    <x v="8"/>
    <s v="Hari krishnan"/>
    <x v="0"/>
    <n v="8098702334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3"/>
    <s v="அதிமுக / AIADMK"/>
    <x v="1"/>
    <x v="1"/>
    <x v="2"/>
    <x v="2"/>
    <x v="2"/>
    <x v="0"/>
    <x v="0"/>
    <x v="5"/>
    <s v="BC"/>
    <x v="7"/>
    <s v="respondent voice is not audible "/>
    <s v="Not Doing It Properly"/>
    <s v="-"/>
    <s v="-"/>
    <s v="0.1.12 (60)"/>
    <x v="1"/>
    <x v="0"/>
    <x v="1"/>
    <x v="6"/>
    <n v="1.1351351351351351"/>
    <n v="0.84848484848484851"/>
    <n v="1.0769230769230769"/>
    <n v="1"/>
    <n v="2.0275862068965518"/>
    <n v="1.0769230769230769"/>
    <n v="10.414091000000001"/>
    <n v="78.718090099999998"/>
  </r>
  <r>
    <s v="loi0PB9MkndJZhfOGEV8"/>
    <s v="2025-08-04 14:47:55.638992"/>
    <x v="2"/>
    <s v="(10.60237, 78.5476083)"/>
    <s v="JG3X+22M,,Viralimalai,621316,Tamil Nadu,India."/>
    <s v="https://firebasestorage.googleapis.com/v0/b/mindbrink-survey-production.appspot.com/o/audioFiles%2FAtznECuQc6klLPsRR6u2%2Fio3eMuqyU5eWdOSV7NnjRG3eOnc2%2F2025-08-04%2014%3A47%3A46.791008.m4a?alt=media&amp;token=3a9586c2-dd58-4e40-aba1-c28c341bc383"/>
    <n v="314"/>
    <s v="false"/>
    <x v="4"/>
    <s v="+919790903597"/>
    <x v="0"/>
    <s v="VIRALIMALAI"/>
    <x v="4"/>
    <s v="kala"/>
    <x v="1"/>
    <n v="7598771932"/>
    <x v="0"/>
    <s v="இல்லத்தரசி/ Housewife"/>
    <s v="10,000 - 25,000"/>
    <x v="0"/>
    <x v="0"/>
    <x v="0"/>
    <x v="0"/>
    <s v="திமுக / DMK"/>
    <x v="0"/>
    <x v="1"/>
    <x v="2"/>
    <x v="2"/>
    <x v="2"/>
    <x v="0"/>
    <x v="0"/>
    <x v="2"/>
    <s v="BC"/>
    <x v="2"/>
    <n v="0"/>
    <s v="Correctly Done"/>
    <s v="-"/>
    <s v="-"/>
    <s v="0.1.12 (60)"/>
    <x v="1"/>
    <x v="0"/>
    <x v="0"/>
    <x v="2"/>
    <n v="0.8936170212765957"/>
    <n v="1.2824427480916032"/>
    <n v="0.95454545454545459"/>
    <n v="0.59193365685780508"/>
    <n v="5.9154929577464786E-2"/>
    <n v="0.56502758154608668"/>
    <n v="10.602370000000001"/>
    <n v="78.547608299999993"/>
  </r>
  <r>
    <s v="D0uunELqm4QlMDPD3QxX"/>
    <s v="2025-08-04 14:48:48.563047"/>
    <x v="2"/>
    <s v="(10.5996398, 78.5481247)"/>
    <s v="HGXX+QGC,,Viralimalai,621316,Tamil Nadu,India."/>
    <s v="https://firebasestorage.googleapis.com/v0/b/mindbrink-survey-production.appspot.com/o/audioFiles%2FAtznECuQc6klLPsRR6u2%2Fi7rHaGVsQtUuH9WIbNPBcYow6HH3%2F2025-08-04%2014%3A48%3A43.068165.m4a?alt=media&amp;token=146a7287-bf00-4cd5-bf94-7bb5746672a0"/>
    <n v="386"/>
    <s v="false"/>
    <x v="5"/>
    <s v="+917395821468"/>
    <x v="0"/>
    <s v="VIRALIMALAI"/>
    <x v="4"/>
    <s v="Kainthsamy"/>
    <x v="0"/>
    <n v="9655197795"/>
    <x v="2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1"/>
    <x v="0"/>
    <x v="3"/>
    <x v="4"/>
    <x v="2"/>
    <s v="SC"/>
    <x v="3"/>
    <n v="0"/>
    <s v="Correctly Done"/>
    <s v="-"/>
    <s v="-"/>
    <s v="0.1.12 (60)"/>
    <x v="1"/>
    <x v="0"/>
    <x v="0"/>
    <x v="3"/>
    <n v="1.1351351351351351"/>
    <n v="0.84"/>
    <n v="0.80769230769230771"/>
    <n v="0.59193365685780508"/>
    <n v="2.1"/>
    <n v="0.47810026130822719"/>
    <n v="10.5996398"/>
    <n v="78.548124700000002"/>
  </r>
  <r>
    <s v="4R2lkAgDfbyJIr6zBGMP"/>
    <s v="2025-08-04 14:53:20.568314"/>
    <x v="2"/>
    <s v="(10.6021833, 78.5477867)"/>
    <s v="JG2X+Q6G,,Viralimalai,621316,Tamil Nadu,India."/>
    <s v="https://firebasestorage.googleapis.com/v0/b/mindbrink-survey-production.appspot.com/o/audioFiles%2FAtznECuQc6klLPsRR6u2%2Fio3eMuqyU5eWdOSV7NnjRG3eOnc2%2F2025-08-04%2014%3A53%3A13.989896.m4a?alt=media&amp;token=bba188bc-cce7-4500-a2c2-411f246174aa"/>
    <n v="282"/>
    <s v="false"/>
    <x v="4"/>
    <s v="+919790903597"/>
    <x v="0"/>
    <s v="VIRALIMALAI"/>
    <x v="4"/>
    <s v="vnitha"/>
    <x v="1"/>
    <n v="9894634096"/>
    <x v="1"/>
    <s v="இல்லத்தரசி/ Housewife"/>
    <s v="10,000 - 25,000"/>
    <x v="0"/>
    <x v="0"/>
    <x v="0"/>
    <x v="3"/>
    <s v="திமுக / DMK"/>
    <x v="0"/>
    <x v="1"/>
    <x v="2"/>
    <x v="2"/>
    <x v="2"/>
    <x v="2"/>
    <x v="0"/>
    <x v="2"/>
    <s v="BC"/>
    <x v="2"/>
    <s v="questions are not proper"/>
    <s v="Not Doing It Properly"/>
    <s v="-"/>
    <s v="-"/>
    <s v="0.1.12 (60)"/>
    <x v="1"/>
    <x v="0"/>
    <x v="0"/>
    <x v="2"/>
    <n v="0.8936170212765957"/>
    <n v="0.84848484848484851"/>
    <n v="0.70000000000000007"/>
    <n v="0.59193365685780508"/>
    <n v="5.9154929577464786E-2"/>
    <n v="0.41435355980046362"/>
    <n v="10.6021833"/>
    <n v="78.547786700000003"/>
  </r>
  <r>
    <s v="d4FBQMVHzzsHuylaJFes"/>
    <s v="2025-08-04 14:56:27.032644"/>
    <x v="2"/>
    <s v="(10.4143984, 78.7182399)"/>
    <s v="CP79+H7Q,,Mangudi,622101,Tamil Nadu,India."/>
    <s v="https://firebasestorage.googleapis.com/v0/b/mindbrink-survey-production.appspot.com/o/audioFiles%2FAtznECuQc6klLPsRR6u2%2F2ukCmICpvKWhqTT6dgmjG6nFGjc2%2F2025-08-04%2014%3A56%3A23.258824.m4a?alt=media&amp;token=7a0a3f05-334c-4017-9a01-4ceee18b26bf"/>
    <n v="137"/>
    <s v="false"/>
    <x v="2"/>
    <s v="+919698565662"/>
    <x v="0"/>
    <s v="ILLUPUR"/>
    <x v="8"/>
    <s v="Pupathi"/>
    <x v="0"/>
    <n v="8531880936"/>
    <x v="1"/>
    <s v="மாணவர்/ Student"/>
    <s v="10,000க்கும் குறைவானது/Less than 10,000"/>
    <x v="2"/>
    <x v="1"/>
    <x v="3"/>
    <x v="1"/>
    <s v="அதிமுக / AIADMK"/>
    <x v="1"/>
    <x v="1"/>
    <x v="1"/>
    <x v="2"/>
    <x v="2"/>
    <x v="0"/>
    <x v="2"/>
    <x v="4"/>
    <s v="OBC"/>
    <x v="1"/>
    <s v="respondent voice is not working "/>
    <s v="Not Doing It Properly"/>
    <s v="-"/>
    <s v="-"/>
    <s v="0.1.12 (60)"/>
    <x v="1"/>
    <x v="1"/>
    <x v="1"/>
    <x v="1"/>
    <n v="1.1351351351351351"/>
    <n v="0.84848484848484851"/>
    <n v="1.0769230769230769"/>
    <n v="1"/>
    <n v="1.1057142857142856"/>
    <n v="1.0769230769230769"/>
    <n v="10.4143984"/>
    <n v="78.7182399"/>
  </r>
  <r>
    <s v="DFNf5KFZv7KFtDMaDBx4"/>
    <s v="2025-08-04 15:00:32.954927"/>
    <x v="2"/>
    <s v="(10.4143613, 78.718241)"/>
    <s v="CP79+H7Q,,Mangudi,622101,Tamil Nadu,India."/>
    <s v="https://firebasestorage.googleapis.com/v0/b/mindbrink-survey-production.appspot.com/o/audioFiles%2FAtznECuQc6klLPsRR6u2%2F2ukCmICpvKWhqTT6dgmjG6nFGjc2%2F2025-08-04%2015%3A00%3A29.408621.m4a?alt=media&amp;token=934e724d-b864-43fc-8f05-d6ed8440f049"/>
    <n v="162"/>
    <s v="false"/>
    <x v="2"/>
    <s v="+919698565662"/>
    <x v="0"/>
    <s v="ILLUPUR"/>
    <x v="8"/>
    <s v="Vallikannu"/>
    <x v="0"/>
    <n v="9047473736"/>
    <x v="3"/>
    <s v="கூலி தொழில்/ Daily Wage"/>
    <s v="10,000க்கும் குறைவானது/Less than 10,000"/>
    <x v="2"/>
    <x v="1"/>
    <x v="2"/>
    <x v="1"/>
    <s v="அதிமுக / AIADMK"/>
    <x v="3"/>
    <x v="1"/>
    <x v="1"/>
    <x v="0"/>
    <x v="1"/>
    <x v="0"/>
    <x v="0"/>
    <x v="2"/>
    <s v="OBC"/>
    <x v="1"/>
    <s v="respondent voice is not audible "/>
    <s v="Not Doing It Properly"/>
    <s v="-"/>
    <s v="-"/>
    <s v="0.1.12 (60)"/>
    <x v="1"/>
    <x v="1"/>
    <x v="1"/>
    <x v="1"/>
    <n v="1.1351351351351351"/>
    <n v="0.96923076923076912"/>
    <n v="0.82894736842105265"/>
    <n v="1"/>
    <n v="1.1057142857142856"/>
    <n v="0.82894736842105265"/>
    <n v="10.414361299999999"/>
    <n v="78.718241000000006"/>
  </r>
  <r>
    <s v="J7YJWp7EBBDR0YcdZOkH"/>
    <s v="2025-08-04 15:15:37.505638"/>
    <x v="2"/>
    <s v="(10.4136342, 78.7180043)"/>
    <s v="CP79+F6X,,Mangudi,622101,Tamil Nadu,India."/>
    <s v="https://firebasestorage.googleapis.com/v0/b/mindbrink-survey-production.appspot.com/o/audioFiles%2FAtznECuQc6klLPsRR6u2%2F2ukCmICpvKWhqTT6dgmjG6nFGjc2%2F2025-08-04%2015%3A15%3A33.880395.m4a?alt=media&amp;token=f146737b-d1df-4fdb-a90f-3d8663e50baa"/>
    <n v="153"/>
    <s v="false"/>
    <x v="2"/>
    <s v="+919698565662"/>
    <x v="0"/>
    <s v="ILLUPUR"/>
    <x v="8"/>
    <s v="Naina mohamed"/>
    <x v="0"/>
    <n v="9843538498"/>
    <x v="3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0"/>
    <x v="0"/>
    <x v="0"/>
    <x v="1"/>
    <x v="1"/>
    <x v="0"/>
    <x v="4"/>
    <s v="Muslim"/>
    <x v="8"/>
    <n v="0"/>
    <s v="Correctly Done"/>
    <s v="-"/>
    <s v="-"/>
    <s v="0.1.12 (60)"/>
    <x v="1"/>
    <x v="1"/>
    <x v="0"/>
    <x v="7"/>
    <n v="1.1351351351351351"/>
    <n v="0.96923076923076912"/>
    <n v="0.82894736842105265"/>
    <n v="0.59193365685780508"/>
    <n v="1.2600000000000002"/>
    <n v="0.49068184713212792"/>
    <n v="10.413634200000001"/>
    <n v="78.718004300000004"/>
  </r>
  <r>
    <s v="GJcjFRtHXmsFLrOstTpw"/>
    <s v="2025-08-04 15:17:47.251190"/>
    <x v="2"/>
    <s v="(10.4136331, 78.7180008)"/>
    <s v="CP79+F6X,,Mangudi,622101,Tamil Nadu,India."/>
    <s v="https://firebasestorage.googleapis.com/v0/b/mindbrink-survey-production.appspot.com/o/audioFiles%2FAtznECuQc6klLPsRR6u2%2FfYiv0HvGk4VbFlXYwsKbSZ6fwXI2%2F2025-08-04%2015%3A17%3A37.812561.m4a?alt=media&amp;token=966b274a-c093-4bfe-8eff-a796431cc109"/>
    <n v="370"/>
    <s v="false"/>
    <x v="3"/>
    <s v="+919443892814"/>
    <x v="0"/>
    <s v="ILLUPUR"/>
    <x v="8"/>
    <s v="inthra"/>
    <x v="1"/>
    <n v="9786126997"/>
    <x v="0"/>
    <s v="கூலி தொழில்/ Daily Wage"/>
    <s v="10,000க்கும் குறைவானது/Less than 10,000"/>
    <x v="2"/>
    <x v="1"/>
    <x v="2"/>
    <x v="3"/>
    <s v="நாம் தமிழர் கட்சி / NTK"/>
    <x v="3"/>
    <x v="0"/>
    <x v="0"/>
    <x v="2"/>
    <x v="0"/>
    <x v="1"/>
    <x v="7"/>
    <x v="2"/>
    <s v="BC"/>
    <x v="7"/>
    <n v="0"/>
    <s v="Correctly Done"/>
    <s v="-"/>
    <s v="-"/>
    <s v="0.1.12 (60)"/>
    <x v="1"/>
    <x v="0"/>
    <x v="8"/>
    <x v="6"/>
    <n v="0.8936170212765957"/>
    <n v="1.2824427480916032"/>
    <n v="0.95454545454545459"/>
    <n v="1"/>
    <n v="2.0275862068965518"/>
    <n v="0.95454545454545459"/>
    <n v="10.4136331"/>
    <n v="78.718000799999999"/>
  </r>
  <r>
    <s v="4h6waZzHOipwRB8JPC4n"/>
    <s v="2025-08-04 15:19:04.022459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19%3A00.838637.m4a?alt=media&amp;token=a26c26de-a907-494b-b0c0-2856d19e22f4"/>
    <n v="172"/>
    <s v="false"/>
    <x v="2"/>
    <s v="+919698565662"/>
    <x v="0"/>
    <s v="ILLUPUR"/>
    <x v="8"/>
    <s v="Pandiselvam"/>
    <x v="0"/>
    <n v="7270787395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1"/>
    <x v="0"/>
    <x v="2"/>
    <s v="SC"/>
    <x v="3"/>
    <n v="0"/>
    <s v="Correctly Done"/>
    <s v="-"/>
    <s v="-"/>
    <s v="0.1.12 (60)"/>
    <x v="1"/>
    <x v="1"/>
    <x v="0"/>
    <x v="3"/>
    <n v="1.1351351351351351"/>
    <n v="1.2824427480916032"/>
    <n v="1.9534883720930234"/>
    <n v="0.59193365685780508"/>
    <n v="2.1"/>
    <n v="1.1563355157222239"/>
    <n v="10.413634699999999"/>
    <n v="78.718003899999999"/>
  </r>
  <r>
    <s v="5zIQQazOChJ5NRiGz7di"/>
    <s v="2025-08-04 15:24:21.122990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4%3A17.706617.m4a?alt=media&amp;token=629a54c4-4278-4c9a-8a55-b87402df51ed"/>
    <n v="214"/>
    <s v="false"/>
    <x v="2"/>
    <s v="+919698565662"/>
    <x v="0"/>
    <s v="ILLUPUR"/>
    <x v="8"/>
    <s v="Ramya"/>
    <x v="1"/>
    <n v="9843340258"/>
    <x v="1"/>
    <s v="இல்லத்தரசி/ Housewife"/>
    <s v="10,000க்கும் குறைவானது/Less than 10,000"/>
    <x v="2"/>
    <x v="1"/>
    <x v="0"/>
    <x v="0"/>
    <s v="திமுக / DMK"/>
    <x v="0"/>
    <x v="0"/>
    <x v="0"/>
    <x v="1"/>
    <x v="0"/>
    <x v="0"/>
    <x v="0"/>
    <x v="7"/>
    <s v="SC"/>
    <x v="5"/>
    <n v="0"/>
    <s v="Correctly Done"/>
    <s v="-"/>
    <s v="-"/>
    <s v="0.1.12 (60)"/>
    <x v="1"/>
    <x v="0"/>
    <x v="0"/>
    <x v="5"/>
    <n v="0.8936170212765957"/>
    <n v="0.84848484848484851"/>
    <n v="0.70000000000000007"/>
    <n v="0.59193365685780508"/>
    <n v="1.6390243902439026"/>
    <n v="0.41435355980046362"/>
    <n v="10.413634699999999"/>
    <n v="78.718003899999999"/>
  </r>
  <r>
    <s v="3usoSxKAiRLk0hepD27s"/>
    <s v="2025-08-04 15:28:03.932572"/>
    <x v="2"/>
    <s v="(10.4136347, 78.7180039)"/>
    <s v="CP79+F6X,,Mangudi,622101,Tamil Nadu,India."/>
    <s v="https://firebasestorage.googleapis.com/v0/b/mindbrink-survey-production.appspot.com/o/audioFiles%2FAtznECuQc6klLPsRR6u2%2F2ukCmICpvKWhqTT6dgmjG6nFGjc2%2F2025-08-04%2015%3A28%3A00.588364.m4a?alt=media&amp;token=614771e6-cf9a-4c89-a561-be6954cae705"/>
    <n v="122"/>
    <s v="false"/>
    <x v="2"/>
    <s v="+919698565662"/>
    <x v="0"/>
    <s v="ILLUPUR"/>
    <x v="8"/>
    <s v="Idauthulla"/>
    <x v="0"/>
    <n v="9443330584"/>
    <x v="2"/>
    <s v="சொந்த தொழில் / சுயதொழில் செய்பவர்/ Self Employed/Business"/>
    <s v="10,000 - 25,000"/>
    <x v="0"/>
    <x v="0"/>
    <x v="0"/>
    <x v="0"/>
    <s v="அதிமுக / AIADMK"/>
    <x v="2"/>
    <x v="0"/>
    <x v="0"/>
    <x v="0"/>
    <x v="1"/>
    <x v="1"/>
    <x v="0"/>
    <x v="1"/>
    <s v="Muslim"/>
    <x v="8"/>
    <s v="first 5q"/>
    <s v="Not Asking All The Questions"/>
    <s v="-"/>
    <s v="-"/>
    <s v="0.1.12 (60)"/>
    <x v="1"/>
    <x v="1"/>
    <x v="1"/>
    <x v="7"/>
    <n v="1.1351351351351351"/>
    <n v="0.84"/>
    <n v="0.80769230769230771"/>
    <n v="0.59193365685780508"/>
    <n v="1.2600000000000002"/>
    <n v="0.47810026130822719"/>
    <n v="10.413634699999999"/>
    <n v="78.718003899999999"/>
  </r>
  <r>
    <s v="KtTt4OC35h1a5J93VBLf"/>
    <s v="2025-08-04 15:28:43.905431"/>
    <x v="2"/>
    <s v="(10.6021683, 78.5474521)"/>
    <s v="JG3W+2VJ,,Viralimalai,621316,Tamil Nadu,India."/>
    <s v="https://firebasestorage.googleapis.com/v0/b/mindbrink-survey-production.appspot.com/o/audioFiles%2FAtznECuQc6klLPsRR6u2%2Fi7rHaGVsQtUuH9WIbNPBcYow6HH3%2F2025-08-04%2015%3A28%3A38.817067.m4a?alt=media&amp;token=fda0a822-518e-4a1a-9664-af9051965391"/>
    <n v="250"/>
    <s v="false"/>
    <x v="5"/>
    <s v="+917395821468"/>
    <x v="0"/>
    <s v="VIRALIMALAI"/>
    <x v="4"/>
    <s v="Prbakar"/>
    <x v="0"/>
    <n v="7530076355"/>
    <x v="1"/>
    <s v="மாணவர்/ Student"/>
    <s v="10,000க்கும் குறைவானது/Less than 10,000"/>
    <x v="0"/>
    <x v="0"/>
    <x v="0"/>
    <x v="0"/>
    <s v="அதிமுக / AIADMK"/>
    <x v="1"/>
    <x v="1"/>
    <x v="3"/>
    <x v="1"/>
    <x v="0"/>
    <x v="3"/>
    <x v="7"/>
    <x v="4"/>
    <s v="General"/>
    <x v="2"/>
    <n v="0"/>
    <s v="Correctly Done"/>
    <s v="-"/>
    <s v="-"/>
    <s v="0.1.12 (60)"/>
    <x v="1"/>
    <x v="0"/>
    <x v="1"/>
    <x v="2"/>
    <n v="1.1351351351351351"/>
    <n v="0.84848484848484851"/>
    <n v="1.0769230769230769"/>
    <n v="0.59193365685780508"/>
    <n v="5.9154929577464786E-2"/>
    <n v="0.63746701507763626"/>
    <n v="10.602168300000001"/>
    <n v="78.547452100000001"/>
  </r>
  <r>
    <s v="vmzw0XgwFwk6dZ1QZ2vq"/>
    <s v="2025-08-04 15:33:03.293127"/>
    <x v="2"/>
    <s v="(10.604234, 78.5480571)"/>
    <s v="JG3X+J5H,,Viralimalai,621316,Tamil Nadu,India."/>
    <s v="https://firebasestorage.googleapis.com/v0/b/mindbrink-survey-production.appspot.com/o/audioFiles%2FAtznECuQc6klLPsRR6u2%2Fio3eMuqyU5eWdOSV7NnjRG3eOnc2%2F2025-08-04%2015%3A32%3A44.884004.m4a?alt=media&amp;token=9284ec4e-40cc-4cd1-98e4-aea86bc977d9"/>
    <n v="283"/>
    <s v="false"/>
    <x v="4"/>
    <s v="+919790903597"/>
    <x v="0"/>
    <s v="VIRALIMALAI"/>
    <x v="4"/>
    <s v="ravathi"/>
    <x v="1"/>
    <n v="9751176655"/>
    <x v="2"/>
    <s v="சொந்த தொழில் / சுயதொழில் செய்பவர்/ Self Employed/Business"/>
    <s v="10,000 - 25,000"/>
    <x v="0"/>
    <x v="0"/>
    <x v="0"/>
    <x v="2"/>
    <s v="அதிமுக / AIADMK"/>
    <x v="3"/>
    <x v="0"/>
    <x v="0"/>
    <x v="1"/>
    <x v="1"/>
    <x v="0"/>
    <x v="0"/>
    <x v="0"/>
    <s v="BC"/>
    <x v="2"/>
    <n v="0"/>
    <s v="Correctly Done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04234"/>
    <n v="78.548057099999994"/>
  </r>
  <r>
    <s v="ZPuBgKdN38lpncLxGlLh"/>
    <s v="2025-08-04 15:38:49.207573"/>
    <x v="2"/>
    <s v="(10.6047977, 78.5478357)"/>
    <s v="JG3W+XXH,,Viralimalai,621316,Tamil Nadu,India."/>
    <s v="https://firebasestorage.googleapis.com/v0/b/mindbrink-survey-production.appspot.com/o/audioFiles%2FAtznECuQc6klLPsRR6u2%2Fi7rHaGVsQtUuH9WIbNPBcYow6HH3%2F2025-08-04%2015%3A38%3A39.917984.m4a?alt=media&amp;token=20d5edeb-484d-4cc8-992c-cb0112d09750"/>
    <n v="342"/>
    <s v="false"/>
    <x v="5"/>
    <s v="+917395821468"/>
    <x v="0"/>
    <s v="VIRALIMALAI"/>
    <x v="4"/>
    <s v="Anu"/>
    <x v="1"/>
    <n v="8098144569"/>
    <x v="1"/>
    <s v="இல்லத்தரசி/ Housewife"/>
    <s v="10,000க்கும் குறைவானது/Less than 10,000"/>
    <x v="0"/>
    <x v="0"/>
    <x v="0"/>
    <x v="0"/>
    <s v="அதிமுக / AIADMK"/>
    <x v="1"/>
    <x v="1"/>
    <x v="3"/>
    <x v="2"/>
    <x v="2"/>
    <x v="1"/>
    <x v="7"/>
    <x v="0"/>
    <s v="BC"/>
    <x v="14"/>
    <n v="0"/>
    <s v="Audio Not Playing"/>
    <s v="-"/>
    <s v="-"/>
    <s v="0.1.12 (60)"/>
    <x v="1"/>
    <x v="0"/>
    <x v="1"/>
    <x v="8"/>
    <n v="0.8936170212765957"/>
    <n v="0.84848484848484851"/>
    <n v="0.70000000000000007"/>
    <n v="0.59193365685780508"/>
    <n v="1.3125"/>
    <n v="0.41435355980046362"/>
    <n v="10.604797700000001"/>
    <n v="78.547835699999993"/>
  </r>
  <r>
    <s v="BocK5JVFmQlIXlOvYT6B"/>
    <s v="2025-08-04 15:39:30.485443"/>
    <x v="2"/>
    <s v="(10.6042227, 78.5480874)"/>
    <s v="JG3X+J5H,,Viralimalai,621316,Tamil Nadu,India."/>
    <s v="https://firebasestorage.googleapis.com/v0/b/mindbrink-survey-production.appspot.com/o/audioFiles%2FAtznECuQc6klLPsRR6u2%2Fio3eMuqyU5eWdOSV7NnjRG3eOnc2%2F2025-08-04%2015%3A39%3A21.440033.m4a?alt=media&amp;token=48ab7dd2-fa63-4eaf-8414-b5d3962113c3"/>
    <n v="273"/>
    <s v="false"/>
    <x v="4"/>
    <s v="+919790903597"/>
    <x v="0"/>
    <s v="VIRALIMALAI"/>
    <x v="4"/>
    <s v="lavaniya"/>
    <x v="1"/>
    <n v="9025649723"/>
    <x v="1"/>
    <s v="இல்லத்தரசி/ Housewife"/>
    <s v="10,000 - 25,000"/>
    <x v="2"/>
    <x v="1"/>
    <x v="0"/>
    <x v="0"/>
    <s v="திமுக / DMK"/>
    <x v="0"/>
    <x v="1"/>
    <x v="1"/>
    <x v="1"/>
    <x v="0"/>
    <x v="0"/>
    <x v="0"/>
    <x v="7"/>
    <s v="General"/>
    <x v="2"/>
    <n v="0"/>
    <s v="Correctly Done"/>
    <s v="-"/>
    <s v="-"/>
    <s v="0.1.12 (60)"/>
    <x v="1"/>
    <x v="0"/>
    <x v="0"/>
    <x v="2"/>
    <n v="0.8936170212765957"/>
    <n v="0.84848484848484851"/>
    <n v="0.70000000000000007"/>
    <n v="0.59193365685780508"/>
    <n v="5.9154929577464786E-2"/>
    <n v="0.41435355980046362"/>
    <n v="10.604222699999999"/>
    <n v="78.5480874"/>
  </r>
  <r>
    <s v="9depYIyfeADuOM9u9z77"/>
    <s v="2025-08-04 15:40:38.252338"/>
    <x v="2"/>
    <s v="(10.413955, 78.7175017)"/>
    <s v="CP78+JVR,,Mangudi,622101,Tamil Nadu,India."/>
    <s v="https://firebasestorage.googleapis.com/v0/b/mindbrink-survey-production.appspot.com/o/audioFiles%2FAtznECuQc6klLPsRR6u2%2FfYiv0HvGk4VbFlXYwsKbSZ6fwXI2%2F2025-08-04%2015%3A40%3A30.273716.m4a?alt=media&amp;token=196648f8-a7e7-4b80-9549-2cb7f346d181"/>
    <n v="253"/>
    <s v="false"/>
    <x v="3"/>
    <s v="+919443892814"/>
    <x v="0"/>
    <s v="ILLUPUR"/>
    <x v="8"/>
    <s v="arabu nisha"/>
    <x v="1"/>
    <n v="9361463216"/>
    <x v="1"/>
    <s v="இல்லத்தரசி/ Housewife"/>
    <s v="10,000க்கும் குறைவானது/Less than 10,000"/>
    <x v="0"/>
    <x v="1"/>
    <x v="0"/>
    <x v="0"/>
    <s v="அதிமுக / AIADMK"/>
    <x v="1"/>
    <x v="0"/>
    <x v="0"/>
    <x v="0"/>
    <x v="1"/>
    <x v="1"/>
    <x v="0"/>
    <x v="0"/>
    <s v="Muslim"/>
    <x v="8"/>
    <n v="0"/>
    <s v="Correctly Done"/>
    <s v="-"/>
    <s v="-"/>
    <s v="0.1.12 (60)"/>
    <x v="1"/>
    <x v="0"/>
    <x v="1"/>
    <x v="7"/>
    <n v="0.8936170212765957"/>
    <n v="0.84848484848484851"/>
    <n v="0.70000000000000007"/>
    <n v="0.59193365685780508"/>
    <n v="1.2600000000000002"/>
    <n v="0.41435355980046362"/>
    <n v="10.413955"/>
    <n v="78.7175017"/>
  </r>
  <r>
    <s v="SmRV1Atdn3FWh1kHq5fK"/>
    <s v="2025-08-04 15:43:54.409307"/>
    <x v="2"/>
    <s v="(10.4132499, 78.7164039)"/>
    <s v="CP78+F5M,,Mangudi,622101,Tamil Nadu,India."/>
    <s v="https://firebasestorage.googleapis.com/v0/b/mindbrink-survey-production.appspot.com/o/audioFiles%2FAtznECuQc6klLPsRR6u2%2F2ukCmICpvKWhqTT6dgmjG6nFGjc2%2F2025-08-04%2015%3A43%3A50.364005.m4a?alt=media&amp;token=8c892935-3feb-4ad3-8ca4-7f3315ab3017"/>
    <n v="250"/>
    <s v="false"/>
    <x v="2"/>
    <s v="+919698565662"/>
    <x v="0"/>
    <s v="ILLUPUR"/>
    <x v="8"/>
    <s v="Rohana begam"/>
    <x v="1"/>
    <n v="7094416380"/>
    <x v="0"/>
    <s v="இல்லத்தரசி/ Housewife"/>
    <s v="10,000 - 25,000"/>
    <x v="2"/>
    <x v="0"/>
    <x v="0"/>
    <x v="0"/>
    <s v="அதிமுக / AIADMK"/>
    <x v="2"/>
    <x v="0"/>
    <x v="0"/>
    <x v="1"/>
    <x v="0"/>
    <x v="0"/>
    <x v="0"/>
    <x v="4"/>
    <s v="Muslim"/>
    <x v="8"/>
    <s v="first 5 question are missing "/>
    <s v="Not Asking All The Questions"/>
    <s v="-"/>
    <s v="-"/>
    <s v="0.1.12 (60)"/>
    <x v="1"/>
    <x v="0"/>
    <x v="1"/>
    <x v="7"/>
    <n v="0.8936170212765957"/>
    <n v="1.2824427480916032"/>
    <n v="0.95454545454545459"/>
    <n v="0.59193365685780508"/>
    <n v="1.2600000000000002"/>
    <n v="0.56502758154608668"/>
    <n v="10.4132499"/>
    <n v="78.716403900000003"/>
  </r>
  <r>
    <s v="2QndPHKFMvUPBLEfjQuy"/>
    <s v="2025-08-04 15:52:17.807730"/>
    <x v="2"/>
    <s v="(10.6052008, 78.5477053)"/>
    <s v="1,,Viralimalai,621316,Tamil Nadu,India."/>
    <s v="https://firebasestorage.googleapis.com/v0/b/mindbrink-survey-production.appspot.com/o/audioFiles%2FAtznECuQc6klLPsRR6u2%2Fi7rHaGVsQtUuH9WIbNPBcYow6HH3%2F2025-08-04%2015%3A52%3A10.292818.m4a?alt=media&amp;token=8ed4a9ef-92d6-47a8-b6c8-8781073dcf3f"/>
    <n v="343"/>
    <s v="false"/>
    <x v="5"/>
    <s v="+917395821468"/>
    <x v="0"/>
    <s v="VIRALIMALAI"/>
    <x v="4"/>
    <s v="Thasbeeha"/>
    <x v="1"/>
    <n v="9741985067"/>
    <x v="1"/>
    <s v="இல்லத்தரசி/ Housewife"/>
    <s v="10,000க்கும் குறைவானது/Less than 10,000"/>
    <x v="0"/>
    <x v="2"/>
    <x v="0"/>
    <x v="0"/>
    <s v="பிற கட்சிகள் / Others"/>
    <x v="0"/>
    <x v="0"/>
    <x v="0"/>
    <x v="1"/>
    <x v="1"/>
    <x v="0"/>
    <x v="0"/>
    <x v="2"/>
    <s v="Muslim"/>
    <x v="8"/>
    <n v="0"/>
    <s v="Audio Not Playing"/>
    <s v="-"/>
    <s v="-"/>
    <s v="0.1.12 (60)"/>
    <x v="1"/>
    <x v="0"/>
    <x v="7"/>
    <x v="7"/>
    <n v="0.8936170212765957"/>
    <n v="0.84848484848484851"/>
    <n v="0.70000000000000007"/>
    <n v="0.59193365685780508"/>
    <n v="1.2600000000000002"/>
    <n v="0.41435355980046362"/>
    <n v="10.6052008"/>
    <n v="78.547705300000004"/>
  </r>
  <r>
    <s v="jlxXLLrG2QwFONMxU83Z"/>
    <s v="2025-08-04 15:53:36.665663"/>
    <x v="2"/>
    <s v="(10.6053253, 78.5477293)"/>
    <s v="Pudukkottai,,Viralimalai,621316,Tamil Nadu,India."/>
    <s v="https://firebasestorage.googleapis.com/v0/b/mindbrink-survey-production.appspot.com/o/audioFiles%2FAtznECuQc6klLPsRR6u2%2Fio3eMuqyU5eWdOSV7NnjRG3eOnc2%2F2025-08-04%2015%3A53%3A22.215131.m4a?alt=media&amp;token=f02f2cee-fbad-465c-887a-d824475a7ea5"/>
    <n v="338"/>
    <s v="false"/>
    <x v="4"/>
    <s v="+919790903597"/>
    <x v="0"/>
    <s v="VIRALIMALAI"/>
    <x v="4"/>
    <s v="pandi"/>
    <x v="0"/>
    <n v="9965471179"/>
    <x v="3"/>
    <s v="மற்றவை/ Others"/>
    <s v="10,000 - 25,000"/>
    <x v="0"/>
    <x v="2"/>
    <x v="0"/>
    <x v="2"/>
    <s v="அதிமுக / AIADMK"/>
    <x v="3"/>
    <x v="0"/>
    <x v="0"/>
    <x v="1"/>
    <x v="1"/>
    <x v="0"/>
    <x v="2"/>
    <x v="2"/>
    <s v="BC"/>
    <x v="2"/>
    <n v="0"/>
    <s v="Correctly Done"/>
    <s v="-"/>
    <s v="-"/>
    <s v="0.1.12 (60)"/>
    <x v="1"/>
    <x v="0"/>
    <x v="1"/>
    <x v="2"/>
    <n v="1.1351351351351351"/>
    <n v="0.96923076923076912"/>
    <n v="0.82894736842105265"/>
    <n v="0.59193365685780508"/>
    <n v="5.9154929577464786E-2"/>
    <n v="0.49068184713212792"/>
    <n v="10.605325300000001"/>
    <n v="78.5477293"/>
  </r>
  <r>
    <s v="HXMVtEfgvwJBDZvUErTW"/>
    <s v="2025-08-04 15:57:29.158311"/>
    <x v="2"/>
    <s v="(10.605756, 78.5476526)"/>
    <s v="JG4X+742,,Viralimalai,621316,Tamil Nadu,India."/>
    <s v="https://firebasestorage.googleapis.com/v0/b/mindbrink-survey-production.appspot.com/o/audioFiles%2FAtznECuQc6klLPsRR6u2%2Fi7rHaGVsQtUuH9WIbNPBcYow6HH3%2F2025-08-04%2015%3A57%3A24.844682.m4a?alt=media&amp;token=9480bef5-1606-463d-b917-85c250de8eff"/>
    <n v="229"/>
    <s v="false"/>
    <x v="5"/>
    <s v="+917395821468"/>
    <x v="0"/>
    <s v="VIRALIMALAI"/>
    <x v="4"/>
    <s v="isweriya"/>
    <x v="1"/>
    <n v="9791691838"/>
    <x v="1"/>
    <s v="இல்லத்தரசி/ Housewife"/>
    <s v="10,000 - 25,000"/>
    <x v="2"/>
    <x v="1"/>
    <x v="0"/>
    <x v="2"/>
    <s v="திமுக / DMK"/>
    <x v="0"/>
    <x v="1"/>
    <x v="1"/>
    <x v="0"/>
    <x v="2"/>
    <x v="3"/>
    <x v="0"/>
    <x v="4"/>
    <s v="BC"/>
    <x v="14"/>
    <n v="0"/>
    <s v="Correctly Done"/>
    <s v="-"/>
    <s v="-"/>
    <s v="0.1.12 (60)"/>
    <x v="1"/>
    <x v="0"/>
    <x v="0"/>
    <x v="8"/>
    <n v="0.8936170212765957"/>
    <n v="0.84848484848484851"/>
    <n v="0.70000000000000007"/>
    <n v="0.59193365685780508"/>
    <n v="1.3125"/>
    <n v="0.41435355980046362"/>
    <n v="10.605756"/>
    <n v="78.547652600000006"/>
  </r>
  <r>
    <s v="tsMCfq17cFKLeUQURhQa"/>
    <s v="2025-08-04 16:01:09.328371"/>
    <x v="2"/>
    <s v="(10.6057296, 78.5476839)"/>
    <s v="JG4X+742,,Viralimalai,621316,Tamil Nadu,India."/>
    <s v="https://firebasestorage.googleapis.com/v0/b/mindbrink-survey-production.appspot.com/o/audioFiles%2FAtznECuQc6klLPsRR6u2%2Fio3eMuqyU5eWdOSV7NnjRG3eOnc2%2F2025-08-04%2016%3A01%3A02.153887.m4a?alt=media&amp;token=1ce09a37-9994-4bea-9b63-4c063adc3a99"/>
    <n v="346"/>
    <s v="false"/>
    <x v="4"/>
    <s v="+919790903597"/>
    <x v="0"/>
    <s v="VIRALIMALAI"/>
    <x v="4"/>
    <s v="supalalaesmi"/>
    <x v="1"/>
    <n v="9655364489"/>
    <x v="2"/>
    <s v="கூலி தொழில்/ Daily Wage"/>
    <s v="10,000 - 25,000"/>
    <x v="0"/>
    <x v="0"/>
    <x v="3"/>
    <x v="0"/>
    <s v="திமுக / DMK"/>
    <x v="0"/>
    <x v="1"/>
    <x v="2"/>
    <x v="2"/>
    <x v="0"/>
    <x v="0"/>
    <x v="0"/>
    <x v="0"/>
    <s v="BC"/>
    <x v="2"/>
    <n v="0"/>
    <s v="Correctly Done"/>
    <s v="-"/>
    <s v="-"/>
    <s v="0.1.12 (60)"/>
    <x v="1"/>
    <x v="0"/>
    <x v="0"/>
    <x v="2"/>
    <n v="0.8936170212765957"/>
    <n v="0.84"/>
    <n v="0.875"/>
    <n v="1"/>
    <n v="5.9154929577464786E-2"/>
    <n v="0.875"/>
    <n v="10.6057296"/>
    <n v="78.547683899999996"/>
  </r>
  <r>
    <s v="1vqxc6NyVgt1dPTAppEe"/>
    <s v="2025-08-04 16:07:30.706056"/>
    <x v="2"/>
    <s v="(10.414195, 78.7187633)"/>
    <s v="25,,Mangudi,622101,Tamil Nadu,India."/>
    <s v="https://firebasestorage.googleapis.com/v0/b/mindbrink-survey-production.appspot.com/o/audioFiles%2FAtznECuQc6klLPsRR6u2%2FfYiv0HvGk4VbFlXYwsKbSZ6fwXI2%2F2025-08-04%2016%3A07%3A22.120913.m4a?alt=media&amp;token=f839e0dc-27eb-4ff2-b65b-f7c3f765edbe"/>
    <n v="325"/>
    <s v="false"/>
    <x v="3"/>
    <s v="+919443892814"/>
    <x v="0"/>
    <s v="ILLUPUR"/>
    <x v="8"/>
    <s v="Tamil selvi"/>
    <x v="1"/>
    <n v="9659059107"/>
    <x v="2"/>
    <s v="இல்லத்தரசி/ Housewife"/>
    <s v="10,000க்கும் குறைவானது/Less than 10,000"/>
    <x v="1"/>
    <x v="1"/>
    <x v="3"/>
    <x v="3"/>
    <s v="தமிழக வெற்றி கழகம் / TVK"/>
    <x v="0"/>
    <x v="0"/>
    <x v="0"/>
    <x v="2"/>
    <x v="0"/>
    <x v="1"/>
    <x v="2"/>
    <x v="0"/>
    <s v="BC"/>
    <x v="1"/>
    <n v="0"/>
    <s v="Correctly Done"/>
    <s v="-"/>
    <s v="-"/>
    <s v="0.1.12 (60)"/>
    <x v="1"/>
    <x v="0"/>
    <x v="2"/>
    <x v="1"/>
    <n v="0.8936170212765957"/>
    <n v="0.84"/>
    <n v="0.875"/>
    <n v="1"/>
    <n v="1.1057142857142856"/>
    <n v="0.875"/>
    <n v="10.414194999999999"/>
    <n v="78.718763300000006"/>
  </r>
  <r>
    <s v="9DKLUcELplX4D0HZkdt7"/>
    <s v="2025-08-04 16:20:07.404407"/>
    <x v="2"/>
    <s v="(10.6081443, 78.5488239)"/>
    <s v="Trichy - Madurai Highway,,Viralimalai,621316,Tamil Nadu,India."/>
    <s v="https://firebasestorage.googleapis.com/v0/b/mindbrink-survey-production.appspot.com/o/audioFiles%2FAtznECuQc6klLPsRR6u2%2Fio3eMuqyU5eWdOSV7NnjRG3eOnc2%2F2025-08-04%2016%3A19%3A55.918347.m4a?alt=media&amp;token=8cb866ca-5ca9-487e-9839-4d1d34dcef25"/>
    <n v="322"/>
    <s v="false"/>
    <x v="4"/>
    <s v="+919790903597"/>
    <x v="0"/>
    <s v="VIRALIMALAI"/>
    <x v="4"/>
    <s v="saroraja"/>
    <x v="1"/>
    <n v="7639975577"/>
    <x v="2"/>
    <s v="இல்லத்தரசி/ Housewife"/>
    <s v="10,000 - 25,000"/>
    <x v="0"/>
    <x v="0"/>
    <x v="0"/>
    <x v="2"/>
    <s v="பிற கட்சிகள் / Others"/>
    <x v="0"/>
    <x v="1"/>
    <x v="2"/>
    <x v="0"/>
    <x v="0"/>
    <x v="2"/>
    <x v="0"/>
    <x v="0"/>
    <s v="BC"/>
    <x v="2"/>
    <s v="repeated voice "/>
    <s v="Taking From Friends And Family"/>
    <s v="-"/>
    <s v="-"/>
    <s v="0.1.12 (60)"/>
    <x v="0"/>
    <x v="0"/>
    <x v="7"/>
    <x v="2"/>
    <n v="0.8936170212765957"/>
    <n v="0.84"/>
    <n v="0.875"/>
    <n v="0.59193365685780508"/>
    <n v="5.9154929577464786E-2"/>
    <n v="0.5179419497505795"/>
    <n v="10.608144299999999"/>
    <n v="78.548823900000002"/>
  </r>
  <r>
    <s v="Y0v7xXYPrwRg1Y5VMesX"/>
    <s v="2025-08-04 16:20:45.480371"/>
    <x v="2"/>
    <s v="(10.608078, 78.5481619)"/>
    <s v="185,Kamarajar Nagar,Viralimalai,621316,Tamil Nadu,India."/>
    <s v="https://firebasestorage.googleapis.com/v0/b/mindbrink-survey-production.appspot.com/o/audioFiles%2FAtznECuQc6klLPsRR6u2%2Fi7rHaGVsQtUuH9WIbNPBcYow6HH3%2F2025-08-04%2016%3A20%3A38.938528.m4a?alt=media&amp;token=6749c2a6-c795-4110-92f3-0805d400abbe"/>
    <n v="343"/>
    <s v="false"/>
    <x v="5"/>
    <s v="+917395821468"/>
    <x v="0"/>
    <s v="VIRALIMALAI"/>
    <x v="4"/>
    <s v="latha"/>
    <x v="1"/>
    <n v="8681846435"/>
    <x v="0"/>
    <s v="கூலி தொழில்/ Daily Wage"/>
    <s v="10,000க்கும் குறைவானது/Less than 10,000"/>
    <x v="0"/>
    <x v="0"/>
    <x v="0"/>
    <x v="0"/>
    <s v="அதிமுக / AIADMK"/>
    <x v="3"/>
    <x v="0"/>
    <x v="0"/>
    <x v="1"/>
    <x v="1"/>
    <x v="0"/>
    <x v="0"/>
    <x v="2"/>
    <s v="BC"/>
    <x v="2"/>
    <s v="not asking questions first 3"/>
    <s v="Not Doing It Properly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608078000000001"/>
    <n v="78.548161899999997"/>
  </r>
  <r>
    <s v="U7KTlpWMV0KovjGeu4rn"/>
    <s v="2025-08-04 16:28:10.510873"/>
    <x v="2"/>
    <s v="(10.6073988, 78.5485169)"/>
    <s v="No 6,,Viralimalai,621316,Tamil Nadu,India."/>
    <s v="https://firebasestorage.googleapis.com/v0/b/mindbrink-survey-production.appspot.com/o/audioFiles%2FAtznECuQc6klLPsRR6u2%2Fi7rHaGVsQtUuH9WIbNPBcYow6HH3%2F2025-08-04%2016%3A28%3A03.346455.m4a?alt=media&amp;token=0ca41335-3eec-4f6e-843a-656d6a6ee576"/>
    <n v="233"/>
    <s v="false"/>
    <x v="5"/>
    <s v="+917395821468"/>
    <x v="0"/>
    <s v="VIRALIMALAI"/>
    <x v="4"/>
    <s v="Asika"/>
    <x v="1"/>
    <n v="9789104429"/>
    <x v="1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3"/>
    <x v="0"/>
    <x v="0"/>
    <s v="Muslim"/>
    <x v="8"/>
    <n v="0"/>
    <s v="Correctly Done"/>
    <s v="-"/>
    <s v="-"/>
    <s v="0.1.12 (60)"/>
    <x v="1"/>
    <x v="0"/>
    <x v="0"/>
    <x v="7"/>
    <n v="0.8936170212765957"/>
    <n v="0.84848484848484851"/>
    <n v="0.70000000000000007"/>
    <n v="0.59193365685780508"/>
    <n v="1.2600000000000002"/>
    <n v="0.41435355980046362"/>
    <n v="10.6073988"/>
    <n v="78.548516899999996"/>
  </r>
  <r>
    <s v="dsY8fpxBy2gZjcSnZCvi"/>
    <s v="2025-08-04 16:29:50.398712"/>
    <x v="2"/>
    <s v="(10.6084033, 78.5488922)"/>
    <s v="JG5X+9GC,,Viralimalai,621316,Tamil Nadu,India."/>
    <s v="https://firebasestorage.googleapis.com/v0/b/mindbrink-survey-production.appspot.com/o/audioFiles%2FAtznECuQc6klLPsRR6u2%2Fio3eMuqyU5eWdOSV7NnjRG3eOnc2%2F2025-08-04%2016%3A29%3A41.075925.m4a?alt=media&amp;token=e258ad39-194b-43f7-bf6e-ff3305ac5c7b"/>
    <n v="341"/>
    <s v="false"/>
    <x v="4"/>
    <s v="+919790903597"/>
    <x v="0"/>
    <s v="VIRALIMALAI"/>
    <x v="4"/>
    <s v="dhilsath"/>
    <x v="1"/>
    <n v="9677936109"/>
    <x v="1"/>
    <s v="இல்லத்தரசி/ Housewife"/>
    <s v="10,000 - 25,000"/>
    <x v="0"/>
    <x v="1"/>
    <x v="1"/>
    <x v="3"/>
    <s v="தமிழக வெற்றி கழகம் / TVK"/>
    <x v="0"/>
    <x v="0"/>
    <x v="0"/>
    <x v="2"/>
    <x v="2"/>
    <x v="0"/>
    <x v="0"/>
    <x v="0"/>
    <s v="Muslim"/>
    <x v="8"/>
    <n v="0"/>
    <s v="Audio Not Playing"/>
    <s v="-"/>
    <s v="-"/>
    <s v="0.1.12 (60)"/>
    <x v="1"/>
    <x v="0"/>
    <x v="2"/>
    <x v="7"/>
    <n v="0.8936170212765957"/>
    <n v="0.84848484848484851"/>
    <n v="0.70000000000000007"/>
    <n v="2.0011999302960199"/>
    <n v="1.2600000000000002"/>
    <n v="1.4008399512072141"/>
    <n v="10.608403300000001"/>
    <n v="78.548892199999997"/>
  </r>
  <r>
    <s v="4z8DV82glrG4xl0qtitK"/>
    <s v="2025-08-04 16:34:32.208278"/>
    <x v="2"/>
    <s v="(10.6083492, 78.5488679)"/>
    <s v="JG5X+9GC,,Viralimalai,621316,Tamil Nadu,India."/>
    <s v="https://firebasestorage.googleapis.com/v0/b/mindbrink-survey-production.appspot.com/o/audioFiles%2FAtznECuQc6klLPsRR6u2%2Fi7rHaGVsQtUuH9WIbNPBcYow6HH3%2F2025-08-04%2016%3A34%3A22.990868.m4a?alt=media&amp;token=ed7ff179-df56-46f8-b087-17992477f7c8"/>
    <n v="255"/>
    <s v="false"/>
    <x v="5"/>
    <s v="+917395821468"/>
    <x v="0"/>
    <s v="VIRALIMALAI"/>
    <x v="4"/>
    <s v="Manikandan"/>
    <x v="0"/>
    <n v="9043411078"/>
    <x v="0"/>
    <s v="கூலி தொழில்/ Daily Wage"/>
    <s v="10,000க்கும் குறைவானது/Less than 10,000"/>
    <x v="1"/>
    <x v="0"/>
    <x v="0"/>
    <x v="2"/>
    <s v="அதிமுக / AIADMK"/>
    <x v="3"/>
    <x v="0"/>
    <x v="0"/>
    <x v="0"/>
    <x v="0"/>
    <x v="2"/>
    <x v="0"/>
    <x v="4"/>
    <s v="General"/>
    <x v="2"/>
    <n v="0"/>
    <s v="Correctly Done"/>
    <s v="-"/>
    <s v="-"/>
    <s v="0.1.12 (60)"/>
    <x v="1"/>
    <x v="0"/>
    <x v="1"/>
    <x v="2"/>
    <n v="1.1351351351351351"/>
    <n v="1.2824427480916032"/>
    <n v="1.9534883720930234"/>
    <n v="0.59193365685780508"/>
    <n v="5.9154929577464786E-2"/>
    <n v="1.1563355157222239"/>
    <n v="10.608349199999999"/>
    <n v="78.548867900000005"/>
  </r>
  <r>
    <s v="0JWjmiHoSwZKGpBoNqLE"/>
    <s v="2025-08-05 11:54:33.930514"/>
    <x v="3"/>
    <s v="(10.725465, 78.6327183)"/>
    <s v="PJGM+34G,,K.Kallikudy South,620012,Tamil Nadu,India."/>
    <s v="https://firebasestorage.googleapis.com/v0/b/mindbrink-survey-production.appspot.com/o/audioFiles%2FAtznECuQc6klLPsRR6u2%2Fio3eMuqyU5eWdOSV7NnjRG3eOnc2%2F2025-08-05%2011%3A54%3A26.623750.m4a?alt=media&amp;token=8a45bbd7-3971-44be-9a77-c0d19f9f6e93"/>
    <n v="385"/>
    <s v="false"/>
    <x v="4"/>
    <s v="+919790903597"/>
    <x v="0"/>
    <s v="VIRALIMALAI"/>
    <x v="4"/>
    <s v="rathika"/>
    <x v="1"/>
    <n v="9940956843"/>
    <x v="0"/>
    <s v="இல்லத்தரசி/ Housewife"/>
    <s v="10,000 - 25,000"/>
    <x v="0"/>
    <x v="0"/>
    <x v="2"/>
    <x v="2"/>
    <s v="பிற கட்சிகள் / Others"/>
    <x v="0"/>
    <x v="1"/>
    <x v="2"/>
    <x v="2"/>
    <x v="1"/>
    <x v="0"/>
    <x v="0"/>
    <x v="6"/>
    <s v="BC"/>
    <x v="2"/>
    <s v="She said the salary would be 10,000, but they entered it as 10,000 to 25,000 into the _x000a_system._x000a_"/>
    <s v="Correctly Done"/>
    <s v="-"/>
    <s v="-"/>
    <s v="0.1.12 (60)"/>
    <x v="1"/>
    <x v="0"/>
    <x v="7"/>
    <x v="2"/>
    <n v="0.8936170212765957"/>
    <n v="1.2824427480916032"/>
    <n v="0.95454545454545459"/>
    <n v="1"/>
    <n v="5.9154929577464786E-2"/>
    <n v="0.95454545454545459"/>
    <n v="10.725465"/>
    <n v="78.632718299999993"/>
  </r>
  <r>
    <s v="PAnmegIt6TPr3A6P9jh7"/>
    <s v="2025-08-05 12:00:18.249647"/>
    <x v="3"/>
    <s v="(10.7253581, 78.6326593)"/>
    <s v="PJGM+34G,,K.Kallikudy South,620012,Tamil Nadu,India."/>
    <s v="https://firebasestorage.googleapis.com/v0/b/mindbrink-survey-production.appspot.com/o/audioFiles%2FAtznECuQc6klLPsRR6u2%2Fi7rHaGVsQtUuH9WIbNPBcYow6HH3%2F2025-08-05%2012%3A00%3A12.773037.m4a?alt=media&amp;token=380ca992-6537-4698-a5c9-135ce6212629"/>
    <n v="364"/>
    <s v="false"/>
    <x v="5"/>
    <s v="+917395821468"/>
    <x v="0"/>
    <s v="VIRALIMALAI"/>
    <x v="4"/>
    <s v="jothirani"/>
    <x v="1"/>
    <n v="9025772137"/>
    <x v="1"/>
    <s v="இல்லத்தரசி/ Housewife"/>
    <s v="10,000க்கும் குறைவானது/Less than 10,000"/>
    <x v="0"/>
    <x v="2"/>
    <x v="3"/>
    <x v="3"/>
    <s v="பிற கட்சிகள் / Others"/>
    <x v="0"/>
    <x v="0"/>
    <x v="0"/>
    <x v="1"/>
    <x v="2"/>
    <x v="1"/>
    <x v="0"/>
    <x v="0"/>
    <s v="BC"/>
    <x v="2"/>
    <n v="0"/>
    <s v="Correctly Done"/>
    <s v="-"/>
    <s v="-"/>
    <s v="0.1.12 (60)"/>
    <x v="1"/>
    <x v="0"/>
    <x v="7"/>
    <x v="2"/>
    <n v="0.8936170212765957"/>
    <n v="0.84848484848484851"/>
    <n v="0.70000000000000007"/>
    <n v="1"/>
    <n v="5.9154929577464786E-2"/>
    <n v="0.70000000000000007"/>
    <n v="10.725358099999999"/>
    <n v="78.6326593"/>
  </r>
  <r>
    <s v="rU54sNukonvwYtYmF8EA"/>
    <s v="2025-08-05 12:12:54.853235"/>
    <x v="3"/>
    <s v="(10.725275, 78.6326133)"/>
    <s v="PJGM+34G,,K.Kallikudy South,620012,Tamil Nadu,India."/>
    <s v="https://firebasestorage.googleapis.com/v0/b/mindbrink-survey-production.appspot.com/o/audioFiles%2FAtznECuQc6klLPsRR6u2%2Fio3eMuqyU5eWdOSV7NnjRG3eOnc2%2F2025-08-05%2012%3A12%3A47.776976.m4a?alt=media&amp;token=6f69dec4-fe5c-4c35-b2c0-8c825b05c26e"/>
    <n v="302"/>
    <s v="false"/>
    <x v="4"/>
    <s v="+919790903597"/>
    <x v="0"/>
    <s v="VIRALIMALAI"/>
    <x v="4"/>
    <s v="pariyaamma"/>
    <x v="1"/>
    <n v="9566354257"/>
    <x v="3"/>
    <s v="இல்லத்தரசி/ Housewife"/>
    <s v="10,000 - 25,000"/>
    <x v="0"/>
    <x v="0"/>
    <x v="0"/>
    <x v="0"/>
    <s v="அதிமுக / AIADMK"/>
    <x v="3"/>
    <x v="0"/>
    <x v="0"/>
    <x v="1"/>
    <x v="1"/>
    <x v="0"/>
    <x v="6"/>
    <x v="0"/>
    <s v="BC"/>
    <x v="2"/>
    <n v="0"/>
    <s v="Correctly Done"/>
    <s v="-"/>
    <s v="-"/>
    <s v="0.1.12 (60)"/>
    <x v="1"/>
    <x v="0"/>
    <x v="1"/>
    <x v="2"/>
    <n v="0.8936170212765957"/>
    <n v="0.96923076923076912"/>
    <n v="1.1666666666666667"/>
    <n v="0.59193365685780508"/>
    <n v="5.9154929577464786E-2"/>
    <n v="0.690589266334106"/>
    <n v="10.725275"/>
    <n v="78.632613300000003"/>
  </r>
  <r>
    <s v="xHcxrriFhfjLcUng7s67"/>
    <s v="2025-08-05 12:14:05.497449"/>
    <x v="3"/>
    <s v="(10.7262284, 78.6340222)"/>
    <s v="PJGM+H93,,Mattapparai Patti,620012,Tamil Nadu,India."/>
    <s v="https://firebasestorage.googleapis.com/v0/b/mindbrink-survey-production.appspot.com/o/audioFiles%2FAtznECuQc6klLPsRR6u2%2Fi7rHaGVsQtUuH9WIbNPBcYow6HH3%2F2025-08-05%2012%3A14%3A00.783170.m4a?alt=media&amp;token=60b8eefe-ea8d-4255-8dd4-ce4a0ef3e3d9"/>
    <n v="326"/>
    <s v="false"/>
    <x v="5"/>
    <s v="+917395821468"/>
    <x v="0"/>
    <s v="VIRALIMALAI"/>
    <x v="4"/>
    <s v="manivel"/>
    <x v="0"/>
    <n v="7094676535"/>
    <x v="0"/>
    <s v="கூலி தொழில்/ Daily Wage"/>
    <s v="10,000 - 25,000"/>
    <x v="0"/>
    <x v="1"/>
    <x v="0"/>
    <x v="0"/>
    <s v="திமுக / DMK"/>
    <x v="0"/>
    <x v="0"/>
    <x v="0"/>
    <x v="1"/>
    <x v="0"/>
    <x v="0"/>
    <x v="7"/>
    <x v="1"/>
    <s v="SC"/>
    <x v="3"/>
    <s v="he said hindu pallar but they entered pallar sc"/>
    <s v="Correctly Done"/>
    <s v="-"/>
    <s v="-"/>
    <s v="0.1.12 (60)"/>
    <x v="1"/>
    <x v="0"/>
    <x v="0"/>
    <x v="3"/>
    <n v="1.1351351351351351"/>
    <n v="1.2824427480916032"/>
    <n v="1.9534883720930234"/>
    <n v="0.59193365685780508"/>
    <n v="2.1"/>
    <n v="1.1563355157222239"/>
    <n v="10.7262284"/>
    <n v="78.634022200000004"/>
  </r>
  <r>
    <s v="Novns0wVkWWf95xR3V7k"/>
    <s v="2025-08-05 13:43:32.878145"/>
    <x v="3"/>
    <s v="(10.6025831, 78.543466)"/>
    <s v="JG3V+5F7,,Viralimalai,621316,Tamil Nadu,India."/>
    <s v="https://firebasestorage.googleapis.com/v0/b/mindbrink-survey-production.appspot.com/o/audioFiles%2FAtznECuQc6klLPsRR6u2%2Fio3eMuqyU5eWdOSV7NnjRG3eOnc2%2F2025-08-05%2013%3A43%3A19.842301.m4a?alt=media&amp;token=f8f39024-5e38-477f-bb64-d0c2deb074c1"/>
    <n v="284"/>
    <s v="false"/>
    <x v="4"/>
    <s v="+919790903597"/>
    <x v="0"/>
    <s v="VIRALIMALAI"/>
    <x v="4"/>
    <s v="krishnaveni"/>
    <x v="1"/>
    <n v="9789376775"/>
    <x v="0"/>
    <s v="இல்லத்தரசி/ Housewife"/>
    <s v="10,000 - 25,000"/>
    <x v="2"/>
    <x v="1"/>
    <x v="4"/>
    <x v="2"/>
    <s v="அதிமுக / AIADMK"/>
    <x v="3"/>
    <x v="1"/>
    <x v="1"/>
    <x v="0"/>
    <x v="0"/>
    <x v="1"/>
    <x v="0"/>
    <x v="0"/>
    <s v="BC"/>
    <x v="14"/>
    <n v="0"/>
    <s v="Correctly Done"/>
    <s v="-"/>
    <s v="-"/>
    <s v="0.1.12 (60)"/>
    <x v="1"/>
    <x v="0"/>
    <x v="1"/>
    <x v="8"/>
    <n v="0.8936170212765957"/>
    <n v="1.2824427480916032"/>
    <n v="0.95454545454545459"/>
    <n v="1.3175417349539618"/>
    <n v="1.3125"/>
    <n v="1.2576534742742362"/>
    <n v="10.6025831"/>
    <n v="78.543465999999995"/>
  </r>
  <r>
    <s v="nN3QvvAcZK86VShG45zE"/>
    <s v="2025-08-05 13:47:02.943143"/>
    <x v="3"/>
    <s v="(10.6024305, 78.5428235)"/>
    <s v="JG2V+Q6V,,Viralimalai,621316,Tamil Nadu,India."/>
    <s v="https://firebasestorage.googleapis.com/v0/b/mindbrink-survey-production.appspot.com/o/audioFiles%2FAtznECuQc6klLPsRR6u2%2Fi7rHaGVsQtUuH9WIbNPBcYow6HH3%2F2025-08-05%2013%3A46%3A55.885010.m4a?alt=media&amp;token=b36fec06-24fd-424d-9077-f8f95fa90e40"/>
    <n v="386"/>
    <s v="false"/>
    <x v="5"/>
    <s v="+917395821468"/>
    <x v="0"/>
    <s v="VIRALIMALAI"/>
    <x v="4"/>
    <s v="Diviye"/>
    <x v="1"/>
    <n v="9943173683"/>
    <x v="1"/>
    <s v="பணியாளர்/ Employee"/>
    <s v="10,000க்கும் குறைவானது/Less than 10,000"/>
    <x v="2"/>
    <x v="0"/>
    <x v="3"/>
    <x v="0"/>
    <s v="திமுக / DMK"/>
    <x v="0"/>
    <x v="0"/>
    <x v="0"/>
    <x v="1"/>
    <x v="2"/>
    <x v="1"/>
    <x v="2"/>
    <x v="0"/>
    <s v="SC"/>
    <x v="22"/>
    <s v="name is divya . she said arunthathiyar but they didn't enter the column."/>
    <s v="Correctly Done"/>
    <s v="-"/>
    <s v="-"/>
    <s v="0.1.12 (60)"/>
    <x v="1"/>
    <x v="0"/>
    <x v="0"/>
    <x v="2"/>
    <n v="0.8936170212765957"/>
    <n v="0.84848484848484851"/>
    <n v="0.70000000000000007"/>
    <n v="1"/>
    <n v="5.9154929577464786E-2"/>
    <n v="0.70000000000000007"/>
    <n v="10.602430500000001"/>
    <n v="78.542823499999997"/>
  </r>
  <r>
    <s v="mUdZCHRjCVVqyrnUITqD"/>
    <s v="2025-08-05 13:51:18.099832"/>
    <x v="3"/>
    <s v="(10.6023452, 78.5428376)"/>
    <s v="JG2V+Q6V,,Viralimalai,621316,Tamil Nadu,India."/>
    <s v="https://firebasestorage.googleapis.com/v0/b/mindbrink-survey-production.appspot.com/o/audioFiles%2FAtznECuQc6klLPsRR6u2%2Fio3eMuqyU5eWdOSV7NnjRG3eOnc2%2F2025-08-05%2013%3A50%3A55.486103.m4a?alt=media&amp;token=a8300ea1-1353-46f7-b8ad-6b77dd028383"/>
    <n v="326"/>
    <s v="false"/>
    <x v="4"/>
    <s v="+919790903597"/>
    <x v="0"/>
    <s v="VIRALIMALAI"/>
    <x v="4"/>
    <s v="thanalaesmi"/>
    <x v="1"/>
    <n v="8220191951"/>
    <x v="0"/>
    <s v="இல்லத்தரசி/ Housewife"/>
    <s v="10,000 - 25,000"/>
    <x v="2"/>
    <x v="1"/>
    <x v="0"/>
    <x v="2"/>
    <s v="அதிமுக / AIADMK"/>
    <x v="1"/>
    <x v="0"/>
    <x v="0"/>
    <x v="0"/>
    <x v="2"/>
    <x v="0"/>
    <x v="2"/>
    <x v="7"/>
    <s v="BC"/>
    <x v="7"/>
    <s v="correct name is thanalakshmi. she said muthuraja but they didn't entered."/>
    <s v="Correctly Done"/>
    <s v="-"/>
    <s v="-"/>
    <s v="0.1.12 (60)"/>
    <x v="1"/>
    <x v="0"/>
    <x v="1"/>
    <x v="6"/>
    <n v="0.8936170212765957"/>
    <n v="1.2824427480916032"/>
    <n v="0.95454545454545459"/>
    <n v="0.59193365685780508"/>
    <n v="2.0275862068965518"/>
    <n v="0.56502758154608668"/>
    <n v="10.6023452"/>
    <n v="78.542837599999999"/>
  </r>
  <r>
    <s v="ol1VggAlNFrRr6xyofav"/>
    <s v="2025-08-05 13:55:43.730785"/>
    <x v="3"/>
    <s v="(10.6023104, 78.5425152)"/>
    <s v="JG2V+Q6V,,Viralimalai,621316,Tamil Nadu,India."/>
    <s v="https://firebasestorage.googleapis.com/v0/b/mindbrink-survey-production.appspot.com/o/audioFiles%2FAtznECuQc6klLPsRR6u2%2Fi7rHaGVsQtUuH9WIbNPBcYow6HH3%2F2025-08-05%2013%3A55%3A38.875795.m4a?alt=media&amp;token=d30863ee-b5a4-458f-ba6f-c8fc85b4fb03"/>
    <n v="414"/>
    <s v="false"/>
    <x v="5"/>
    <s v="+917395821468"/>
    <x v="0"/>
    <s v="VIRALIMALAI"/>
    <x v="4"/>
    <s v="Annanthi"/>
    <x v="1"/>
    <n v="7010198232"/>
    <x v="1"/>
    <s v="இல்லத்தரசி/ Housewife"/>
    <s v="10,000 - 25,000"/>
    <x v="0"/>
    <x v="2"/>
    <x v="0"/>
    <x v="2"/>
    <s v="பிற கட்சிகள் / Others"/>
    <x v="0"/>
    <x v="1"/>
    <x v="2"/>
    <x v="1"/>
    <x v="0"/>
    <x v="0"/>
    <x v="0"/>
    <x v="0"/>
    <s v="OBC"/>
    <x v="0"/>
    <n v="0"/>
    <s v="Correctly Done"/>
    <s v="-"/>
    <s v="-"/>
    <s v="0.1.12 (60)"/>
    <x v="1"/>
    <x v="0"/>
    <x v="7"/>
    <x v="0"/>
    <n v="0.8936170212765957"/>
    <n v="0.84848484848484851"/>
    <n v="0.70000000000000007"/>
    <n v="0.59193365685780508"/>
    <n v="1.3034482758620689"/>
    <n v="0.41435355980046362"/>
    <n v="10.6023104"/>
    <n v="78.542515199999997"/>
  </r>
  <r>
    <s v="SpESGosSAE95kIkdByTV"/>
    <s v="2025-08-05 14:04:00.234269"/>
    <x v="3"/>
    <s v="(10.6026913, 78.5428376)"/>
    <s v="JG3V+383,R Nagar,Manapparai,621316,Tamil Nadu,India."/>
    <s v="https://firebasestorage.googleapis.com/v0/b/mindbrink-survey-production.appspot.com/o/audioFiles%2FAtznECuQc6klLPsRR6u2%2Fio3eMuqyU5eWdOSV7NnjRG3eOnc2%2F2025-08-05%2014%3A03%3A49.792805.m4a?alt=media&amp;token=6ca53810-e4c3-400a-bdf5-c5ce964574e0"/>
    <n v="378"/>
    <s v="false"/>
    <x v="4"/>
    <s v="+919790903597"/>
    <x v="0"/>
    <s v="VIRALIMALAI"/>
    <x v="4"/>
    <s v="senaka"/>
    <x v="1"/>
    <n v="9962558331"/>
    <x v="1"/>
    <s v="இல்லத்தரசி/ Housewife"/>
    <s v="10,000 - 25,000"/>
    <x v="1"/>
    <x v="0"/>
    <x v="4"/>
    <x v="0"/>
    <s v="பிற கட்சிகள் / Others"/>
    <x v="0"/>
    <x v="0"/>
    <x v="0"/>
    <x v="0"/>
    <x v="1"/>
    <x v="2"/>
    <x v="0"/>
    <x v="0"/>
    <s v="BC"/>
    <x v="23"/>
    <s v="correct name is sneha. she said ambalakar but they didn't entered."/>
    <s v="Correctly Done"/>
    <s v="-"/>
    <s v="-"/>
    <s v="0.1.12 (60)"/>
    <x v="1"/>
    <x v="0"/>
    <x v="7"/>
    <x v="2"/>
    <n v="0.8936170212765957"/>
    <n v="0.84848484848484851"/>
    <n v="0.70000000000000007"/>
    <n v="1.3175417349539618"/>
    <n v="5.9154929577464786E-2"/>
    <n v="0.92227921446777328"/>
    <n v="10.6026913"/>
    <n v="78.542837599999999"/>
  </r>
  <r>
    <s v="XVd0SBuVhLxYNYSnNggG"/>
    <s v="2025-08-05 14:07:46.535628"/>
    <x v="3"/>
    <s v="(10.6029351, 78.5423197)"/>
    <s v="JG3R+5H3,,Viralimalai,621316,Tamil Nadu,India."/>
    <s v="https://firebasestorage.googleapis.com/v0/b/mindbrink-survey-production.appspot.com/o/audioFiles%2FAtznECuQc6klLPsRR6u2%2Fi7rHaGVsQtUuH9WIbNPBcYow6HH3%2F2025-08-05%2014%3A07%3A40.135473.m4a?alt=media&amp;token=ba480e99-49df-4202-9e96-01047ac4fde2"/>
    <n v="411"/>
    <s v="false"/>
    <x v="5"/>
    <s v="+917395821468"/>
    <x v="0"/>
    <s v="VIRALIMALAI"/>
    <x v="4"/>
    <s v="mahalakshmi"/>
    <x v="1"/>
    <n v="8778253016"/>
    <x v="1"/>
    <s v="பணியாளர்/ Employee"/>
    <s v="10,000க்கும் குறைவானது/Less than 10,000"/>
    <x v="2"/>
    <x v="2"/>
    <x v="2"/>
    <x v="5"/>
    <s v="அதிமுக / AIADMK"/>
    <x v="3"/>
    <x v="1"/>
    <x v="1"/>
    <x v="1"/>
    <x v="0"/>
    <x v="0"/>
    <x v="1"/>
    <x v="7"/>
    <s v="OBC"/>
    <x v="7"/>
    <s v="caste name is dnc."/>
    <s v="Correctly Done"/>
    <s v="-"/>
    <s v="-"/>
    <s v="0.1.12 (60)"/>
    <x v="1"/>
    <x v="0"/>
    <x v="1"/>
    <x v="6"/>
    <n v="0.8936170212765957"/>
    <n v="0.84848484848484851"/>
    <n v="0.70000000000000007"/>
    <n v="1"/>
    <n v="2.0275862068965518"/>
    <n v="0.70000000000000007"/>
    <n v="10.6029351"/>
    <n v="78.542319699999993"/>
  </r>
  <r>
    <s v="6BRBWXeenSH5Jp21Gzd5"/>
    <s v="2025-08-05 14:12:01.091983"/>
    <x v="3"/>
    <s v="(10.6044348, 78.5431926)"/>
    <s v="JG3V+R9X,,Viralimalai,621316,Tamil Nadu,India."/>
    <s v="https://firebasestorage.googleapis.com/v0/b/mindbrink-survey-production.appspot.com/o/audioFiles%2FAtznECuQc6klLPsRR6u2%2Fio3eMuqyU5eWdOSV7NnjRG3eOnc2%2F2025-08-05%2014%3A11%3A40.113384.m4a?alt=media&amp;token=54ca0f86-16d3-4914-9a09-771ad2993ea5"/>
    <n v="420"/>
    <s v="false"/>
    <x v="4"/>
    <s v="+919790903597"/>
    <x v="0"/>
    <s v="VIRALIMALAI"/>
    <x v="4"/>
    <s v="panjavaram"/>
    <x v="1"/>
    <n v="9786601561"/>
    <x v="0"/>
    <s v="இல்லத்தரசி/ Housewife"/>
    <s v="10,000 - 25,000"/>
    <x v="2"/>
    <x v="0"/>
    <x v="0"/>
    <x v="0"/>
    <s v="அதிமுக / AIADMK"/>
    <x v="3"/>
    <x v="0"/>
    <x v="0"/>
    <x v="0"/>
    <x v="1"/>
    <x v="0"/>
    <x v="2"/>
    <x v="2"/>
    <s v="General"/>
    <x v="2"/>
    <s v="castec name is mbc"/>
    <s v="Correctly Done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6044348"/>
    <n v="78.543192599999998"/>
  </r>
  <r>
    <s v="O8u7iMKQ7Kr8CR2PyQFX"/>
    <s v="2025-08-05 14:16:05.217413"/>
    <x v="3"/>
    <s v="(10.6031525, 78.5424939)"/>
    <s v="JG3V+H3F,,Viralimalai,621316,Tamil Nadu,India."/>
    <s v="https://firebasestorage.googleapis.com/v0/b/mindbrink-survey-production.appspot.com/o/audioFiles%2FAtznECuQc6klLPsRR6u2%2Fi7rHaGVsQtUuH9WIbNPBcYow6HH3%2F2025-08-05%2014%3A15%3A56.909241.m4a?alt=media&amp;token=c2a40b9d-e72f-4624-834c-1f6750432c13"/>
    <n v="414"/>
    <s v="false"/>
    <x v="5"/>
    <s v="+917395821468"/>
    <x v="0"/>
    <s v="VIRALIMALAI"/>
    <x v="4"/>
    <s v="Vativel"/>
    <x v="0"/>
    <n v="6383056634"/>
    <x v="2"/>
    <s v="கூலி தொழில்/ Daily Wage"/>
    <s v="10,000க்கும் குறைவானது/Less than 10,000"/>
    <x v="0"/>
    <x v="0"/>
    <x v="0"/>
    <x v="0"/>
    <s v="திமுக / DMK"/>
    <x v="0"/>
    <x v="0"/>
    <x v="0"/>
    <x v="0"/>
    <x v="1"/>
    <x v="2"/>
    <x v="0"/>
    <x v="2"/>
    <s v="OBC"/>
    <x v="17"/>
    <s v="caste name is mbc vannar.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31525"/>
    <n v="78.542493899999997"/>
  </r>
  <r>
    <s v="QNY9sibeykgQJiHPjTJt"/>
    <s v="2025-08-05 14:18:39.288790"/>
    <x v="3"/>
    <s v="(10.6043827, 78.5417727)"/>
    <s v="JG3R+RJF,,Viralimalai,621316,Tamil Nadu,India."/>
    <s v="https://firebasestorage.googleapis.com/v0/b/mindbrink-survey-production.appspot.com/o/audioFiles%2FAtznECuQc6klLPsRR6u2%2Fio3eMuqyU5eWdOSV7NnjRG3eOnc2%2F2025-08-05%2014%3A18%3A31.398789.m4a?alt=media&amp;token=961f516b-33f5-4e92-b953-d9356c2a2699"/>
    <n v="307"/>
    <s v="false"/>
    <x v="4"/>
    <s v="+919790903597"/>
    <x v="0"/>
    <s v="VIRALIMALAI"/>
    <x v="4"/>
    <s v="santhi"/>
    <x v="1"/>
    <n v="9629537910"/>
    <x v="0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0"/>
    <x v="1"/>
    <x v="2"/>
    <x v="4"/>
    <s v="General"/>
    <x v="2"/>
    <s v="caste name is mbc ."/>
    <s v="Correctly Done"/>
    <s v="-"/>
    <s v="-"/>
    <s v="0.1.12 (60)"/>
    <x v="1"/>
    <x v="0"/>
    <x v="0"/>
    <x v="2"/>
    <n v="0.8936170212765957"/>
    <n v="1.2824427480916032"/>
    <n v="0.95454545454545459"/>
    <n v="0.59193365685780508"/>
    <n v="5.9154929577464786E-2"/>
    <n v="0.56502758154608668"/>
    <n v="10.6043827"/>
    <n v="78.541772699999996"/>
  </r>
  <r>
    <s v="PPVsXdfcdTHnf317JTDW"/>
    <s v="2025-08-05 14:24:59.578233"/>
    <x v="3"/>
    <s v="(10.6028969, 78.5425613)"/>
    <s v="JG3V+383,R Nagar,Manapparai,621316,Tamil Nadu,India."/>
    <s v="https://firebasestorage.googleapis.com/v0/b/mindbrink-survey-production.appspot.com/o/audioFiles%2FAtznECuQc6klLPsRR6u2%2Fi7rHaGVsQtUuH9WIbNPBcYow6HH3%2F2025-08-05%2014%3A24%3A53.720536.m4a?alt=media&amp;token=98c70613-df9a-47ec-90b9-8a1075fd8196"/>
    <n v="404"/>
    <s v="false"/>
    <x v="5"/>
    <s v="+917395821468"/>
    <x v="0"/>
    <s v="VIRALIMALAI"/>
    <x v="4"/>
    <s v="marikannu"/>
    <x v="1"/>
    <n v="9942104310"/>
    <x v="3"/>
    <s v="இல்லத்தரசி/ Housewife"/>
    <s v="10,000க்கும் குறைவானது/Less than 10,000"/>
    <x v="0"/>
    <x v="0"/>
    <x v="0"/>
    <x v="0"/>
    <s v="அதிமுக / AIADMK"/>
    <x v="2"/>
    <x v="0"/>
    <x v="0"/>
    <x v="0"/>
    <x v="0"/>
    <x v="0"/>
    <x v="0"/>
    <x v="2"/>
    <s v="OBC"/>
    <x v="17"/>
    <s v="caste is vannar ."/>
    <s v="Correctly Done"/>
    <s v="-"/>
    <s v="-"/>
    <s v="0.1.12 (60)"/>
    <x v="1"/>
    <x v="0"/>
    <x v="1"/>
    <x v="2"/>
    <n v="0.8936170212765957"/>
    <n v="0.96923076923076912"/>
    <n v="1.1666666666666667"/>
    <n v="0.59193365685780508"/>
    <n v="5.9154929577464786E-2"/>
    <n v="0.690589266334106"/>
    <n v="10.602896899999999"/>
    <n v="78.542561300000003"/>
  </r>
  <r>
    <s v="AS7IipaaIcPZDtBmjdGS"/>
    <s v="2025-08-05 14:57:05.393546"/>
    <x v="3"/>
    <s v="(10.6030238, 78.5437806)"/>
    <s v="JG3V+5F7,MGR nagar,Viralimalai,621316,Tamil Nadu,India."/>
    <s v="https://firebasestorage.googleapis.com/v0/b/mindbrink-survey-production.appspot.com/o/audioFiles%2FAtznECuQc6klLPsRR6u2%2Fio3eMuqyU5eWdOSV7NnjRG3eOnc2%2F2025-08-05%2014%3A56%3A59.939727.m4a?alt=media&amp;token=1e965568-b63e-4c25-853e-a4e7089f5f9e"/>
    <n v="281"/>
    <s v="false"/>
    <x v="4"/>
    <s v="+919790903597"/>
    <x v="0"/>
    <s v="VIRALIMALAI"/>
    <x v="4"/>
    <s v="parhumavathi"/>
    <x v="1"/>
    <n v="8610171741"/>
    <x v="0"/>
    <s v="இல்லத்தரசி/ Housewife"/>
    <s v="10,000 - 25,000"/>
    <x v="0"/>
    <x v="0"/>
    <x v="0"/>
    <x v="2"/>
    <s v="அதிமுக / AIADMK"/>
    <x v="1"/>
    <x v="0"/>
    <x v="0"/>
    <x v="0"/>
    <x v="1"/>
    <x v="1"/>
    <x v="7"/>
    <x v="4"/>
    <s v="BC"/>
    <x v="1"/>
    <s v="name is padmavathi. caste name is agamudaiyar."/>
    <s v="Correctly Done"/>
    <s v="-"/>
    <s v="-"/>
    <s v="0.1.12 (60)"/>
    <x v="1"/>
    <x v="0"/>
    <x v="1"/>
    <x v="1"/>
    <n v="0.8936170212765957"/>
    <n v="1.2824427480916032"/>
    <n v="0.95454545454545459"/>
    <n v="0.59193365685780508"/>
    <n v="1.1057142857142856"/>
    <n v="0.56502758154608668"/>
    <n v="10.603023800000001"/>
    <n v="78.543780600000005"/>
  </r>
  <r>
    <s v="64mJGR5BspezyTCcRB2L"/>
    <s v="2025-08-05 15:00:13.021411"/>
    <x v="3"/>
    <s v="(10.6030158, 78.543774)"/>
    <s v="JG3V+5F7,MGR nagar,Viralimalai,621316,Tamil Nadu,India."/>
    <s v="https://firebasestorage.googleapis.com/v0/b/mindbrink-survey-production.appspot.com/o/audioFiles%2FAtznECuQc6klLPsRR6u2%2Fi7rHaGVsQtUuH9WIbNPBcYow6HH3%2F2025-08-05%2014%3A59%3A52.937397.m4a?alt=media&amp;token=250a704f-d4e8-4841-b623-2c3d95216860"/>
    <n v="463"/>
    <s v="false"/>
    <x v="5"/>
    <s v="+917395821468"/>
    <x v="0"/>
    <s v="VIRALIMALAI"/>
    <x v="4"/>
    <s v="Subulaksmi"/>
    <x v="1"/>
    <n v="9943024278"/>
    <x v="3"/>
    <s v="இல்லத்தரசி/ Housewife"/>
    <s v="10,000க்கும் குறைவானது/Less than 10,000"/>
    <x v="0"/>
    <x v="0"/>
    <x v="0"/>
    <x v="0"/>
    <s v="அதிமுக / AIADMK"/>
    <x v="2"/>
    <x v="0"/>
    <x v="0"/>
    <x v="0"/>
    <x v="0"/>
    <x v="0"/>
    <x v="7"/>
    <x v="4"/>
    <s v="BC"/>
    <x v="14"/>
    <n v="0"/>
    <s v="Correctly Done"/>
    <s v="-"/>
    <s v="-"/>
    <s v="0.1.12 (60)"/>
    <x v="1"/>
    <x v="0"/>
    <x v="1"/>
    <x v="8"/>
    <n v="0.8936170212765957"/>
    <n v="0.96923076923076912"/>
    <n v="1.1666666666666667"/>
    <n v="0.59193365685780508"/>
    <n v="1.3125"/>
    <n v="0.690589266334106"/>
    <n v="10.6030158"/>
    <n v="78.543773999999999"/>
  </r>
  <r>
    <s v="l5xe8pvyLMiOhGUzY21r"/>
    <s v="2025-08-05 15:12:38.670846"/>
    <x v="3"/>
    <s v="(10.604872, 78.5443034)"/>
    <s v="JG3V+XJ8,,Viralimalai,621316,Tamil Nadu,India."/>
    <s v="https://firebasestorage.googleapis.com/v0/b/mindbrink-survey-production.appspot.com/o/audioFiles%2FAtznECuQc6klLPsRR6u2%2Fio3eMuqyU5eWdOSV7NnjRG3eOnc2%2F2025-08-05%2015%3A12%3A24.391050.m4a?alt=media&amp;token=112a84dd-98f5-4fbe-b3e7-ffd74720546b"/>
    <n v="190"/>
    <s v="false"/>
    <x v="4"/>
    <s v="+919790903597"/>
    <x v="0"/>
    <s v="VIRALIMALAI"/>
    <x v="4"/>
    <s v="valisamy"/>
    <x v="0"/>
    <n v="994092979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2"/>
    <x v="1"/>
    <x v="0"/>
    <x v="0"/>
    <x v="4"/>
    <s v="OBC"/>
    <x v="24"/>
    <s v="caste is mbc mudhaliyar.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4872"/>
    <n v="78.544303400000004"/>
  </r>
  <r>
    <s v="pFoXGeuKlVCtP2a6LvZE"/>
    <s v="2025-08-05 15:17:40.072024"/>
    <x v="3"/>
    <s v="(10.6048216, 78.5447544)"/>
    <s v="JG3W+Q2P,,Viralimalai,621316,Tamil Nadu,India."/>
    <s v="https://firebasestorage.googleapis.com/v0/b/mindbrink-survey-production.appspot.com/o/audioFiles%2FAtznECuQc6klLPsRR6u2%2Fi7rHaGVsQtUuH9WIbNPBcYow6HH3%2F2025-08-05%2015%3A17%3A35.658735.m4a?alt=media&amp;token=7494b93c-d24d-4a3c-9df9-59cf87033608"/>
    <n v="403"/>
    <s v="false"/>
    <x v="5"/>
    <s v="+917395821468"/>
    <x v="0"/>
    <s v="VIRALIMALAI"/>
    <x v="4"/>
    <s v="lalitha"/>
    <x v="1"/>
    <n v="9940830553"/>
    <x v="1"/>
    <s v="பணியாளர்/ Employee"/>
    <s v="10,000க்கும் குறைவானது/Less than 10,000"/>
    <x v="2"/>
    <x v="1"/>
    <x v="0"/>
    <x v="2"/>
    <s v="அதிமுக / AIADMK"/>
    <x v="3"/>
    <x v="0"/>
    <x v="0"/>
    <x v="0"/>
    <x v="0"/>
    <x v="1"/>
    <x v="0"/>
    <x v="2"/>
    <s v="SC"/>
    <x v="3"/>
    <n v="0"/>
    <s v="Correctly Done"/>
    <s v="-"/>
    <s v="-"/>
    <s v="0.1.12 (60)"/>
    <x v="1"/>
    <x v="0"/>
    <x v="1"/>
    <x v="3"/>
    <n v="0.8936170212765957"/>
    <n v="0.84848484848484851"/>
    <n v="0.70000000000000007"/>
    <n v="0.59193365685780508"/>
    <n v="2.1"/>
    <n v="0.41435355980046362"/>
    <n v="10.604821599999999"/>
    <n v="78.544754400000002"/>
  </r>
  <r>
    <s v="xtQlbm8b8DVsbiPzcC9s"/>
    <s v="2025-08-05 15:24:42.436387"/>
    <x v="3"/>
    <s v="(10.6047037, 78.5452031)"/>
    <s v="466/1,,Viralimalai,621316,Tamil Nadu,India."/>
    <s v="https://firebasestorage.googleapis.com/v0/b/mindbrink-survey-production.appspot.com/o/audioFiles%2FAtznECuQc6klLPsRR6u2%2Fi7rHaGVsQtUuH9WIbNPBcYow6HH3%2F2025-08-05%2015%3A24%3A38.315851.m4a?alt=media&amp;token=d3757930-66e5-4e92-9323-e726417a3642"/>
    <n v="332"/>
    <s v="false"/>
    <x v="5"/>
    <s v="+917395821468"/>
    <x v="0"/>
    <s v="VIRALIMALAI"/>
    <x v="4"/>
    <s v="Annitha"/>
    <x v="1"/>
    <n v="9750718323"/>
    <x v="0"/>
    <s v="இல்லத்தரசி/ Housewife"/>
    <s v="10,000க்கும் குறைவானது/Less than 10,000"/>
    <x v="1"/>
    <x v="2"/>
    <x v="2"/>
    <x v="2"/>
    <s v="அதிமுக / AIADMK"/>
    <x v="3"/>
    <x v="1"/>
    <x v="2"/>
    <x v="1"/>
    <x v="0"/>
    <x v="0"/>
    <x v="0"/>
    <x v="4"/>
    <s v="OBC"/>
    <x v="25"/>
    <s v="caste name is mbc andipandaram."/>
    <s v="Correctly Done"/>
    <s v="-"/>
    <s v="-"/>
    <s v="0.1.12 (60)"/>
    <x v="1"/>
    <x v="0"/>
    <x v="1"/>
    <x v="2"/>
    <n v="0.8936170212765957"/>
    <n v="1.2824427480916032"/>
    <n v="0.95454545454545459"/>
    <n v="1"/>
    <n v="5.9154929577464786E-2"/>
    <n v="0.95454545454545459"/>
    <n v="10.6047037"/>
    <n v="78.545203099999995"/>
  </r>
  <r>
    <s v="pVb0RJ6niBmAkFQobviB"/>
    <s v="2025-08-05 15:25:22.599002"/>
    <x v="3"/>
    <s v="(10.6046967, 78.5452032)"/>
    <s v="466/1,,Viralimalai,621316,Tamil Nadu,India."/>
    <s v="https://firebasestorage.googleapis.com/v0/b/mindbrink-survey-production.appspot.com/o/audioFiles%2FAtznECuQc6klLPsRR6u2%2Fio3eMuqyU5eWdOSV7NnjRG3eOnc2%2F2025-08-05%2015%3A25%3A03.564788.m4a?alt=media&amp;token=78aa4a86-2550-438b-9b18-ee7b9b12f19a"/>
    <n v="412"/>
    <s v="false"/>
    <x v="4"/>
    <s v="+919790903597"/>
    <x v="0"/>
    <s v="VIRALIMALAI"/>
    <x v="4"/>
    <s v="srlram"/>
    <x v="0"/>
    <n v="9500407892"/>
    <x v="0"/>
    <s v="பணியாளர்/ Employee"/>
    <s v="10,000 - 25,000"/>
    <x v="0"/>
    <x v="0"/>
    <x v="0"/>
    <x v="0"/>
    <s v="திமுக / DMK"/>
    <x v="0"/>
    <x v="1"/>
    <x v="3"/>
    <x v="1"/>
    <x v="2"/>
    <x v="0"/>
    <x v="0"/>
    <x v="0"/>
    <s v="BC"/>
    <x v="2"/>
    <s v="name is sriram."/>
    <s v="Correctly Done"/>
    <s v="-"/>
    <s v="-"/>
    <s v="0.1.12 (60)"/>
    <x v="1"/>
    <x v="0"/>
    <x v="0"/>
    <x v="2"/>
    <n v="1.1351351351351351"/>
    <n v="1.2824427480916032"/>
    <n v="1.9534883720930234"/>
    <n v="0.59193365685780508"/>
    <n v="5.9154929577464786E-2"/>
    <n v="1.1563355157222239"/>
    <n v="10.6046967"/>
    <n v="78.545203200000003"/>
  </r>
  <r>
    <s v="lMEPsn6ZckCEezHF3jpd"/>
    <s v="2025-08-05 15:31:52.466833"/>
    <x v="3"/>
    <s v="(10.6047042, 78.5452008)"/>
    <s v="466/1,,Viralimalai,621316,Tamil Nadu,India."/>
    <s v="https://firebasestorage.googleapis.com/v0/b/mindbrink-survey-production.appspot.com/o/audioFiles%2FAtznECuQc6klLPsRR6u2%2Fi7rHaGVsQtUuH9WIbNPBcYow6HH3%2F2025-08-05%2015%3A31%3A48.220827.m4a?alt=media&amp;token=4fdbe8c4-da8c-416b-a3d8-808063282f72"/>
    <n v="322"/>
    <s v="false"/>
    <x v="5"/>
    <s v="+917395821468"/>
    <x v="0"/>
    <s v="VIRALIMALAI"/>
    <x v="4"/>
    <s v="mehandhiran"/>
    <x v="0"/>
    <n v="9943962714"/>
    <x v="2"/>
    <s v="பணியாளர்/ Employee"/>
    <s v="10,000 - 25,000"/>
    <x v="2"/>
    <x v="1"/>
    <x v="1"/>
    <x v="6"/>
    <s v="அதிமுக / AIADMK"/>
    <x v="3"/>
    <x v="0"/>
    <x v="0"/>
    <x v="0"/>
    <x v="1"/>
    <x v="0"/>
    <x v="0"/>
    <x v="1"/>
    <s v="OBC"/>
    <x v="2"/>
    <s v="caste is mbc vanniyar."/>
    <s v="Correctly Done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6047042"/>
    <n v="78.545200800000003"/>
  </r>
  <r>
    <s v="32DvtINUr4y5mBf66WWx"/>
    <s v="2025-08-05 15:32:13.681343"/>
    <x v="3"/>
    <s v="(10.6046372, 78.5453962)"/>
    <s v="466/1,,Viralimalai,621316,Tamil Nadu,India."/>
    <s v="https://firebasestorage.googleapis.com/v0/b/mindbrink-survey-production.appspot.com/o/audioFiles%2FAtznECuQc6klLPsRR6u2%2Fio3eMuqyU5eWdOSV7NnjRG3eOnc2%2F2025-08-05%2015%3A32%3A01.346274.m4a?alt=media&amp;token=6e777976-0c9d-4c7d-b77a-49a48552ff90"/>
    <n v="317"/>
    <s v="false"/>
    <x v="4"/>
    <s v="+919790903597"/>
    <x v="0"/>
    <s v="VIRALIMALAI"/>
    <x v="4"/>
    <s v="meena"/>
    <x v="1"/>
    <n v="8870566179"/>
    <x v="0"/>
    <s v="இல்லத்தரசி/ Housewife"/>
    <s v="10,000 - 25,000"/>
    <x v="0"/>
    <x v="0"/>
    <x v="0"/>
    <x v="2"/>
    <s v="பிற கட்சிகள் / Others"/>
    <x v="0"/>
    <x v="1"/>
    <x v="2"/>
    <x v="2"/>
    <x v="0"/>
    <x v="0"/>
    <x v="2"/>
    <x v="0"/>
    <s v="BC"/>
    <x v="7"/>
    <n v="0"/>
    <s v="Correctly Done"/>
    <s v="-"/>
    <s v="-"/>
    <s v="0.1.12 (60)"/>
    <x v="1"/>
    <x v="0"/>
    <x v="7"/>
    <x v="6"/>
    <n v="0.8936170212765957"/>
    <n v="1.2824427480916032"/>
    <n v="0.95454545454545459"/>
    <n v="0.59193365685780508"/>
    <n v="2.0275862068965518"/>
    <n v="0.56502758154608668"/>
    <n v="10.604637200000001"/>
    <n v="78.545396199999999"/>
  </r>
  <r>
    <s v="9600FbeJudIgZTjsTyqI"/>
    <s v="2025-08-05 15:43:49.614530"/>
    <x v="3"/>
    <s v="(10.6049433, 78.5453283)"/>
    <s v="466/1,,Viralimalai,621316,Tamil Nadu,India."/>
    <s v="https://firebasestorage.googleapis.com/v0/b/mindbrink-survey-production.appspot.com/o/audioFiles%2FAtznECuQc6klLPsRR6u2%2Fio3eMuqyU5eWdOSV7NnjRG3eOnc2%2F2025-08-05%2015%3A43%3A33.620797.m4a?alt=media&amp;token=53b67a3f-427e-4507-b72c-689dd1041fc0"/>
    <n v="273"/>
    <s v="false"/>
    <x v="4"/>
    <s v="+919790903597"/>
    <x v="0"/>
    <s v="VIRALIMALAI"/>
    <x v="4"/>
    <s v="murkessan"/>
    <x v="0"/>
    <n v="9698282552"/>
    <x v="2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4"/>
    <s v="BC"/>
    <x v="24"/>
    <s v="caste is mudhaliyar.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49433"/>
    <n v="78.545328299999994"/>
  </r>
  <r>
    <s v="UDR4B4Kc62GTsQeI1Lzs"/>
    <s v="2025-08-05 15:46:22.574115"/>
    <x v="3"/>
    <s v="(10.6047814, 78.5448676)"/>
    <s v="JG3W+Q2P,,Viralimalai,621316,Tamil Nadu,India."/>
    <s v="https://firebasestorage.googleapis.com/v0/b/mindbrink-survey-production.appspot.com/o/audioFiles%2FAtznECuQc6klLPsRR6u2%2Fi7rHaGVsQtUuH9WIbNPBcYow6HH3%2F2025-08-05%2015%3A46%3A17.541480.m4a?alt=media&amp;token=fe1631e6-8124-4664-9760-f2da88e897ba"/>
    <n v="362"/>
    <s v="false"/>
    <x v="5"/>
    <s v="+917395821468"/>
    <x v="0"/>
    <s v="VIRALIMALAI"/>
    <x v="4"/>
    <s v="Kannimuzli"/>
    <x v="1"/>
    <n v="9025142428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திமுக / DMK"/>
    <x v="0"/>
    <x v="0"/>
    <x v="0"/>
    <x v="0"/>
    <x v="1"/>
    <x v="0"/>
    <x v="7"/>
    <x v="0"/>
    <s v="OBC"/>
    <x v="24"/>
    <s v="name is kanimozhi. caste name is mbc  mudhaliyar.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47814"/>
    <n v="78.544867600000003"/>
  </r>
  <r>
    <s v="amhzyZivRe0weH6hGCqJ"/>
    <s v="2025-08-05 15:54:40.198111"/>
    <x v="3"/>
    <s v="(10.60486, 78.5442168)"/>
    <s v="JG3V+XJ8,,Viralimalai,621316,Tamil Nadu,India."/>
    <s v="https://firebasestorage.googleapis.com/v0/b/mindbrink-survey-production.appspot.com/o/audioFiles%2FAtznECuQc6klLPsRR6u2%2Fio3eMuqyU5eWdOSV7NnjRG3eOnc2%2F2025-08-05%2015%3A54%3A25.988096.m4a?alt=media&amp;token=2eca2863-07a3-4857-b71c-1b08e5b240e5"/>
    <n v="330"/>
    <s v="false"/>
    <x v="4"/>
    <s v="+919790903597"/>
    <x v="0"/>
    <s v="VIRALIMALAI"/>
    <x v="4"/>
    <s v="paramaeswari"/>
    <x v="1"/>
    <n v="8610038773"/>
    <x v="3"/>
    <s v="இல்லத்தரசி/ Housewife"/>
    <s v="10,000 - 25,000"/>
    <x v="2"/>
    <x v="1"/>
    <x v="1"/>
    <x v="3"/>
    <s v="அதிமுக / AIADMK"/>
    <x v="1"/>
    <x v="1"/>
    <x v="2"/>
    <x v="2"/>
    <x v="2"/>
    <x v="0"/>
    <x v="2"/>
    <x v="0"/>
    <s v="BC"/>
    <x v="7"/>
    <n v="0"/>
    <s v="Correctly Done"/>
    <s v="-"/>
    <s v="-"/>
    <s v="0.1.12 (60)"/>
    <x v="1"/>
    <x v="0"/>
    <x v="1"/>
    <x v="6"/>
    <n v="0.8936170212765957"/>
    <n v="0.96923076923076912"/>
    <n v="1.1666666666666667"/>
    <n v="2.0011999302960199"/>
    <n v="2.0275862068965518"/>
    <n v="2.3347332520120236"/>
    <n v="10.60486"/>
    <n v="78.544216800000001"/>
  </r>
  <r>
    <s v="2VMiZWu1Qy6wdpmt7QXv"/>
    <s v="2025-08-05 15:54:46.689643"/>
    <x v="3"/>
    <s v="(10.6042188, 78.5467422)"/>
    <s v="1/60,,Meppudakkudi,621316,Tamil Nadu,India."/>
    <s v="https://firebasestorage.googleapis.com/v0/b/mindbrink-survey-production.appspot.com/o/audioFiles%2FAtznECuQc6klLPsRR6u2%2Fi7rHaGVsQtUuH9WIbNPBcYow6HH3%2F2025-08-05%2015%3A54%3A42.313762.m4a?alt=media&amp;token=4ab2d764-8716-44f3-92ed-3514922a8f81"/>
    <n v="363"/>
    <s v="false"/>
    <x v="5"/>
    <s v="+917395821468"/>
    <x v="0"/>
    <s v="VIRALIMALAI"/>
    <x v="4"/>
    <s v="Thenmozhi"/>
    <x v="1"/>
    <n v="8098674839"/>
    <x v="1"/>
    <s v="சொந்த தொழில் / சுயதொழில் செய்பவர்/ Self Employed/Business"/>
    <s v="10,000க்கும் குறைவானது/Less than 10,000"/>
    <x v="2"/>
    <x v="1"/>
    <x v="0"/>
    <x v="2"/>
    <s v="பிற கட்சிகள் / Others"/>
    <x v="0"/>
    <x v="0"/>
    <x v="0"/>
    <x v="1"/>
    <x v="2"/>
    <x v="0"/>
    <x v="0"/>
    <x v="4"/>
    <s v="BC"/>
    <x v="0"/>
    <n v="0"/>
    <s v="Correctly Done"/>
    <s v="-"/>
    <s v="-"/>
    <s v="0.1.12 (60)"/>
    <x v="1"/>
    <x v="0"/>
    <x v="7"/>
    <x v="0"/>
    <n v="0.8936170212765957"/>
    <n v="0.84848484848484851"/>
    <n v="0.70000000000000007"/>
    <n v="0.59193365685780508"/>
    <n v="1.3034482758620689"/>
    <n v="0.41435355980046362"/>
    <n v="10.6042188"/>
    <n v="78.546742199999997"/>
  </r>
  <r>
    <s v="hJc2ktW59fpQz9CTO5Ui"/>
    <s v="2025-08-06 11:49:56.538864"/>
    <x v="4"/>
    <s v="(10.5999313, 78.5451884)"/>
    <s v="1029-6,,Viralimalai,621316,Tamil Nadu,India."/>
    <s v="https://firebasestorage.googleapis.com/v0/b/mindbrink-survey-production.appspot.com/o/audioFiles%2FAtznECuQc6klLPsRR6u2%2Fio3eMuqyU5eWdOSV7NnjRG3eOnc2%2F2025-08-06%2011%3A49%3A48.969869.m4a?alt=media&amp;token=26b7f887-d8a4-4d5a-b31c-4c2c0c7dcd53"/>
    <n v="282"/>
    <s v="false"/>
    <x v="4"/>
    <s v="+919790903597"/>
    <x v="0"/>
    <s v="VIRALIMALAI"/>
    <x v="4"/>
    <s v="ankaikani"/>
    <x v="1"/>
    <n v="6381103644"/>
    <x v="2"/>
    <s v="இல்லத்தரசி/ Housewife"/>
    <s v="10,000 - 25,000"/>
    <x v="2"/>
    <x v="2"/>
    <x v="0"/>
    <x v="0"/>
    <s v="அதிமுக / AIADMK"/>
    <x v="1"/>
    <x v="1"/>
    <x v="3"/>
    <x v="0"/>
    <x v="1"/>
    <x v="0"/>
    <x v="7"/>
    <x v="4"/>
    <s v="BC"/>
    <x v="26"/>
    <s v="she said her caste as chettiyar but didnt mentioned here"/>
    <s v="Correctly Done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5999313"/>
    <n v="78.545188400000001"/>
  </r>
  <r>
    <s v="6u6HobaaEE3OcRLkiB00"/>
    <s v="2025-08-06 11:55:32.570330"/>
    <x v="4"/>
    <s v="(10.6040928, 78.5453617)"/>
    <s v="JG3W+J45,,Viralimalai,621316,Tamil Nadu,India."/>
    <s v="https://firebasestorage.googleapis.com/v0/b/mindbrink-survey-production.appspot.com/o/audioFiles%2FAtznECuQc6klLPsRR6u2%2FnV4IA56gMWWp4NfG0H1PGfyqfM92%2F2025-08-06%2011%3A55%3A18.966182.m4a?alt=media&amp;token=e6154b4a-1ea5-441a-9bb1-11ebb2975138"/>
    <n v="306"/>
    <s v="false"/>
    <x v="0"/>
    <s v="+918940041476"/>
    <x v="0"/>
    <s v="VIRALIMALAI"/>
    <x v="4"/>
    <s v="saravanan"/>
    <x v="0"/>
    <n v="9965898412"/>
    <x v="1"/>
    <s v="விவசாயி/ Farmer"/>
    <s v="10,000 - 25,000"/>
    <x v="2"/>
    <x v="1"/>
    <x v="1"/>
    <x v="1"/>
    <s v="நாம் தமிழர் கட்சி / NTK"/>
    <x v="3"/>
    <x v="0"/>
    <x v="0"/>
    <x v="1"/>
    <x v="1"/>
    <x v="0"/>
    <x v="2"/>
    <x v="4"/>
    <s v="OBC"/>
    <x v="0"/>
    <n v="0"/>
    <s v="Taking From Friends And Family"/>
    <s v="-"/>
    <s v="-"/>
    <s v="0.1.12 (60)"/>
    <x v="0"/>
    <x v="0"/>
    <x v="8"/>
    <x v="0"/>
    <n v="1.1351351351351351"/>
    <n v="0.84848484848484851"/>
    <n v="1.0769230769230769"/>
    <n v="2.0011999302960199"/>
    <n v="1.3034482758620689"/>
    <n v="2.1551383864726366"/>
    <n v="10.6040928"/>
    <n v="78.545361700000001"/>
  </r>
  <r>
    <s v="aOX4PETPA59HfyOjYPxz"/>
    <s v="2025-08-06 11:58:37.996951"/>
    <x v="4"/>
    <s v="(10.5997066, 78.5463872)"/>
    <s v="HGXW+RPH,,Viralimalai,621316,Tamil Nadu,India."/>
    <s v="https://firebasestorage.googleapis.com/v0/b/mindbrink-survey-production.appspot.com/o/audioFiles%2FAtznECuQc6klLPsRR6u2%2Fi7rHaGVsQtUuH9WIbNPBcYow6HH3%2F2025-08-06%2011%3A58%3A32.429442.m4a?alt=media&amp;token=16ce171d-13c6-47b1-8d97-2d9a0f87c7c4"/>
    <n v="578"/>
    <s v="false"/>
    <x v="5"/>
    <s v="+917395821468"/>
    <x v="0"/>
    <s v="VIRALIMALAI"/>
    <x v="4"/>
    <s v="Bakiyam"/>
    <x v="1"/>
    <n v="9443120818"/>
    <x v="2"/>
    <s v="இல்லத்தரசி/ Housewife"/>
    <s v="10,000 - 25,000"/>
    <x v="0"/>
    <x v="0"/>
    <x v="0"/>
    <x v="0"/>
    <s v="திமுக / DMK"/>
    <x v="0"/>
    <x v="0"/>
    <x v="0"/>
    <x v="1"/>
    <x v="0"/>
    <x v="0"/>
    <x v="7"/>
    <x v="0"/>
    <s v="BC"/>
    <x v="26"/>
    <s v="she said her caste as chettiyar but didnt mentioned here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599706599999999"/>
    <n v="78.546387199999998"/>
  </r>
  <r>
    <s v="ImECvkr8KiMlWwcDKqaw"/>
    <s v="2025-08-06 12:06:16.409748"/>
    <x v="4"/>
    <s v="(10.5991644, 78.5456715)"/>
    <s v="HGXW+R67,,Viralimalai,621316,Tamil Nadu,India."/>
    <s v="https://firebasestorage.googleapis.com/v0/b/mindbrink-survey-production.appspot.com/o/audioFiles%2FAtznECuQc6klLPsRR6u2%2Fio3eMuqyU5eWdOSV7NnjRG3eOnc2%2F2025-08-06%2012%3A06%3A05.898602.m4a?alt=media&amp;token=810c189e-59c9-4dc1-a739-0129754e86ae"/>
    <n v="281"/>
    <s v="false"/>
    <x v="4"/>
    <s v="+919790903597"/>
    <x v="0"/>
    <s v="VIRALIMALAI"/>
    <x v="4"/>
    <s v="vairamani"/>
    <x v="1"/>
    <n v="9789376790"/>
    <x v="0"/>
    <s v="இல்லத்தரசி/ Housewife"/>
    <s v="10,000 - 25,000"/>
    <x v="0"/>
    <x v="2"/>
    <x v="0"/>
    <x v="2"/>
    <s v="பிற கட்சிகள் / Others"/>
    <x v="0"/>
    <x v="1"/>
    <x v="2"/>
    <x v="0"/>
    <x v="0"/>
    <x v="0"/>
    <x v="7"/>
    <x v="5"/>
    <s v="BC"/>
    <x v="14"/>
    <n v="0"/>
    <s v="Correctly Done"/>
    <s v="-"/>
    <s v="-"/>
    <s v="0.1.12 (60)"/>
    <x v="1"/>
    <x v="0"/>
    <x v="7"/>
    <x v="8"/>
    <n v="0.8936170212765957"/>
    <n v="1.2824427480916032"/>
    <n v="0.95454545454545459"/>
    <n v="0.59193365685780508"/>
    <n v="1.3125"/>
    <n v="0.56502758154608668"/>
    <n v="10.599164399999999"/>
    <n v="78.545671499999997"/>
  </r>
  <r>
    <s v="r90VRHmbLEkk8lnR2YqN"/>
    <s v="2025-08-06 12:08:51.928025"/>
    <x v="4"/>
    <s v="(10.5994685, 78.5454883)"/>
    <s v="HGXW+R67,,Viralimalai,621316,Tamil Nadu,India."/>
    <s v="https://firebasestorage.googleapis.com/v0/b/mindbrink-survey-production.appspot.com/o/audioFiles%2FAtznECuQc6klLPsRR6u2%2Fi7rHaGVsQtUuH9WIbNPBcYow6HH3%2F2025-08-06%2012%3A08%3A47.662075.m4a?alt=media&amp;token=32f23bd3-6a2d-452e-9d53-03aa1cdcace6"/>
    <n v="419"/>
    <s v="false"/>
    <x v="5"/>
    <s v="+917395821468"/>
    <x v="0"/>
    <s v="VIRALIMALAI"/>
    <x v="4"/>
    <s v="Bhuvaneshwar"/>
    <x v="1"/>
    <n v="9443951260"/>
    <x v="2"/>
    <s v="இல்லத்தரசி/ Housewife"/>
    <s v="10,000க்கும் குறைவானது/Less than 10,000"/>
    <x v="2"/>
    <x v="2"/>
    <x v="0"/>
    <x v="2"/>
    <s v="அதிமுக / AIADMK"/>
    <x v="3"/>
    <x v="0"/>
    <x v="0"/>
    <x v="0"/>
    <x v="1"/>
    <x v="0"/>
    <x v="5"/>
    <x v="2"/>
    <s v="BC"/>
    <x v="14"/>
    <n v="0"/>
    <s v="Correctly Done"/>
    <s v="-"/>
    <s v="-"/>
    <s v="0.1.12 (60)"/>
    <x v="1"/>
    <x v="0"/>
    <x v="1"/>
    <x v="8"/>
    <n v="0.8936170212765957"/>
    <n v="0.84"/>
    <n v="0.875"/>
    <n v="0.59193365685780508"/>
    <n v="1.3125"/>
    <n v="0.5179419497505795"/>
    <n v="10.5994685"/>
    <n v="78.545488300000002"/>
  </r>
  <r>
    <s v="ISGkjGQQAiSwjgwgFzJJ"/>
    <s v="2025-08-06 12:10:59.887962"/>
    <x v="4"/>
    <s v="(10.6039784, 78.5465294)"/>
    <s v="JG3W+JJG,,Viralimalai,621316,Tamil Nadu,India."/>
    <s v="https://firebasestorage.googleapis.com/v0/b/mindbrink-survey-production.appspot.com/o/audioFiles%2FAtznECuQc6klLPsRR6u2%2FnV4IA56gMWWp4NfG0H1PGfyqfM92%2F2025-08-06%2012%3A10%3A17.058857.m4a?alt=media&amp;token=30423c68-f620-4106-b1a5-0b02c96b19fd"/>
    <n v="462"/>
    <s v="false"/>
    <x v="0"/>
    <s v="+918940041476"/>
    <x v="0"/>
    <s v="VIRALIMALAI"/>
    <x v="4"/>
    <s v="ghanamani"/>
    <x v="1"/>
    <n v="8110072116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1"/>
    <x v="0"/>
    <x v="0"/>
    <x v="0"/>
    <x v="1"/>
    <x v="0"/>
    <x v="2"/>
    <x v="2"/>
    <s v="Christian"/>
    <x v="4"/>
    <n v="0"/>
    <s v="Correctly Done"/>
    <s v="-"/>
    <s v="-"/>
    <s v="0.1.12 (60)"/>
    <x v="1"/>
    <x v="0"/>
    <x v="1"/>
    <x v="4"/>
    <n v="0.8936170212765957"/>
    <n v="0.84"/>
    <n v="0.875"/>
    <n v="0.59193365685780508"/>
    <n v="0.76363636363636367"/>
    <n v="0.5179419497505795"/>
    <n v="10.603978400000001"/>
    <n v="78.546529399999997"/>
  </r>
  <r>
    <s v="JwygJTqItCUWfDUOpNcu"/>
    <s v="2025-08-06 12:20:40.337203"/>
    <x v="4"/>
    <s v="(10.5989495, 78.5446124)"/>
    <s v="HGXV+6Q3,,Viralimalai,621316,Tamil Nadu,India."/>
    <s v="https://firebasestorage.googleapis.com/v0/b/mindbrink-survey-production.appspot.com/o/audioFiles%2FAtznECuQc6klLPsRR6u2%2Fi7rHaGVsQtUuH9WIbNPBcYow6HH3%2F2025-08-06%2012%3A20%3A34.060553.m4a?alt=media&amp;token=34e78d8a-78fe-4a1e-ab39-e6554546fec6"/>
    <n v="409"/>
    <s v="false"/>
    <x v="5"/>
    <s v="+917395821468"/>
    <x v="0"/>
    <s v="VIRALIMALAI"/>
    <x v="4"/>
    <s v="Thvithammal"/>
    <x v="1"/>
    <n v="8220734630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1"/>
    <x v="3"/>
    <x v="0"/>
    <x v="0"/>
    <s v="Christian"/>
    <x v="4"/>
    <s v="she said chirstian doest have caste"/>
    <s v="Correctly Done"/>
    <s v="-"/>
    <s v="-"/>
    <s v="0.1.12 (60)"/>
    <x v="1"/>
    <x v="0"/>
    <x v="0"/>
    <x v="4"/>
    <n v="0.8936170212765957"/>
    <n v="0.96923076923076912"/>
    <n v="1.1666666666666667"/>
    <n v="0.59193365685780508"/>
    <n v="0.76363636363636367"/>
    <n v="0.690589266334106"/>
    <n v="10.5989495"/>
    <n v="78.544612400000005"/>
  </r>
  <r>
    <s v="QUtGvhs7YPSQSFoUJEbs"/>
    <s v="2025-08-06 12:21:04.857635"/>
    <x v="4"/>
    <s v="(10.6043058, 78.5463261)"/>
    <s v="JG3W+JG5,,Viralimalai,621316,Tamil Nadu,India."/>
    <s v="https://firebasestorage.googleapis.com/v0/b/mindbrink-survey-production.appspot.com/o/audioFiles%2FAtznECuQc6klLPsRR6u2%2FnV4IA56gMWWp4NfG0H1PGfyqfM92%2F2025-08-06%2012%3A20%3A55.929079.m4a?alt=media&amp;token=5f205a61-6a1e-467c-95ca-9122d47a0249"/>
    <n v="292"/>
    <s v="false"/>
    <x v="0"/>
    <s v="+918940041476"/>
    <x v="0"/>
    <s v="VIRALIMALAI"/>
    <x v="4"/>
    <s v="sundar"/>
    <x v="0"/>
    <n v="8610556047"/>
    <x v="0"/>
    <s v="கூலி தொழில்/ Daily Wage"/>
    <s v="10,000 - 25,000"/>
    <x v="0"/>
    <x v="1"/>
    <x v="1"/>
    <x v="1"/>
    <s v="அதிமுக / AIADMK"/>
    <x v="1"/>
    <x v="1"/>
    <x v="1"/>
    <x v="2"/>
    <x v="0"/>
    <x v="0"/>
    <x v="2"/>
    <x v="1"/>
    <s v="OBC"/>
    <x v="0"/>
    <s v="he didnt ask the caste category"/>
    <s v="Correctly Done"/>
    <s v="-"/>
    <s v="-"/>
    <s v="0.1.12 (60)"/>
    <x v="1"/>
    <x v="0"/>
    <x v="1"/>
    <x v="0"/>
    <n v="1.1351351351351351"/>
    <n v="1.2824427480916032"/>
    <n v="1.9534883720930234"/>
    <n v="2.0011999302960199"/>
    <n v="1.3034482758620689"/>
    <n v="3.9093207940666437"/>
    <n v="10.604305800000001"/>
    <n v="78.546326100000002"/>
  </r>
  <r>
    <s v="2hucpVtAgzseomqCsHKF"/>
    <s v="2025-08-06 12:27:07.933378"/>
    <x v="4"/>
    <s v="(10.5988017, 78.5457317)"/>
    <s v="1037,,Viralimalai,621316,Tamil Nadu,India."/>
    <s v="https://firebasestorage.googleapis.com/v0/b/mindbrink-survey-production.appspot.com/o/audioFiles%2FAtznECuQc6klLPsRR6u2%2Fio3eMuqyU5eWdOSV7NnjRG3eOnc2%2F2025-08-06%2012%3A26%3A58.735746.m4a?alt=media&amp;token=46523d50-a216-4b02-b62c-a379effed44d"/>
    <n v="295"/>
    <s v="false"/>
    <x v="4"/>
    <s v="+919790903597"/>
    <x v="0"/>
    <s v="VIRALIMALAI"/>
    <x v="4"/>
    <s v="sarniya"/>
    <x v="1"/>
    <n v="9626166282"/>
    <x v="0"/>
    <s v="இல்லத்தரசி/ Housewife"/>
    <s v="10,000 - 25,000"/>
    <x v="0"/>
    <x v="0"/>
    <x v="0"/>
    <x v="0"/>
    <s v="திமுக / DMK"/>
    <x v="0"/>
    <x v="1"/>
    <x v="2"/>
    <x v="1"/>
    <x v="0"/>
    <x v="0"/>
    <x v="7"/>
    <x v="0"/>
    <s v="SC"/>
    <x v="5"/>
    <n v="0"/>
    <s v="Correctly Done"/>
    <s v="-"/>
    <s v="-"/>
    <s v="0.1.12 (60)"/>
    <x v="1"/>
    <x v="0"/>
    <x v="0"/>
    <x v="5"/>
    <n v="0.8936170212765957"/>
    <n v="1.2824427480916032"/>
    <n v="0.95454545454545459"/>
    <n v="0.59193365685780508"/>
    <n v="1.6390243902439026"/>
    <n v="0.56502758154608668"/>
    <n v="10.598801699999999"/>
    <n v="78.545731700000005"/>
  </r>
  <r>
    <s v="m1YQJ8ewNQf7kYhg4HMl"/>
    <s v="2025-08-06 12:31:44.497020"/>
    <x v="4"/>
    <s v="(10.5982703, 78.5449674)"/>
    <s v="Viralimalai Theppakulam Park,,Viralimalai,621316,Tamil Nadu,India."/>
    <s v="https://firebasestorage.googleapis.com/v0/b/mindbrink-survey-production.appspot.com/o/audioFiles%2FAtznECuQc6klLPsRR6u2%2Fi7rHaGVsQtUuH9WIbNPBcYow6HH3%2F2025-08-06%2012%3A31%3A39.858917.m4a?alt=media&amp;token=af7678e6-e447-4df1-9c9e-9c469d18dfe9"/>
    <n v="309"/>
    <s v="false"/>
    <x v="5"/>
    <s v="+917395821468"/>
    <x v="0"/>
    <s v="VIRALIMALAI"/>
    <x v="4"/>
    <s v="maruthamuthu"/>
    <x v="0"/>
    <n v="9626830666"/>
    <x v="2"/>
    <s v="கூலி தொழில்/ Daily Wage"/>
    <s v="10,000க்கும் குறைவானது/Less than 10,000"/>
    <x v="0"/>
    <x v="0"/>
    <x v="0"/>
    <x v="0"/>
    <s v="இந்திய தேசிய காங்கிரஸ் / INC"/>
    <x v="1"/>
    <x v="0"/>
    <x v="0"/>
    <x v="1"/>
    <x v="0"/>
    <x v="0"/>
    <x v="7"/>
    <x v="2"/>
    <s v="OBC"/>
    <x v="7"/>
    <s v="he said MBC but here mentioned as OBC"/>
    <s v="Correctly Done"/>
    <s v="-"/>
    <s v="-"/>
    <s v="0.1.12 (60)"/>
    <x v="1"/>
    <x v="0"/>
    <x v="4"/>
    <x v="6"/>
    <n v="1.1351351351351351"/>
    <n v="0.84"/>
    <n v="0.80769230769230771"/>
    <n v="0.59193365685780508"/>
    <n v="2.0275862068965518"/>
    <n v="0.47810026130822719"/>
    <n v="10.598270299999999"/>
    <n v="78.544967400000004"/>
  </r>
  <r>
    <s v="foagtx20k3plQc4tfVdF"/>
    <s v="2025-08-06 12:35:06.544479"/>
    <x v="4"/>
    <s v="(10.598445, 78.5457767)"/>
    <s v="HGXW+F4J,,Viralimalai,621316,Tamil Nadu,India."/>
    <s v="https://firebasestorage.googleapis.com/v0/b/mindbrink-survey-production.appspot.com/o/audioFiles%2FAtznECuQc6klLPsRR6u2%2Fio3eMuqyU5eWdOSV7NnjRG3eOnc2%2F2025-08-06%2012%3A34%3A57.657583.m4a?alt=media&amp;token=ab020e4f-9fa2-443e-8288-0b92813e3d71"/>
    <n v="350"/>
    <s v="false"/>
    <x v="4"/>
    <s v="+919790903597"/>
    <x v="0"/>
    <s v="VIRALIMALAI"/>
    <x v="4"/>
    <s v="gomathi"/>
    <x v="1"/>
    <n v="7397615793"/>
    <x v="1"/>
    <s v="இல்லத்தரசி/ Housewife"/>
    <s v="10,000 - 25,000"/>
    <x v="0"/>
    <x v="2"/>
    <x v="2"/>
    <x v="2"/>
    <s v="பிற கட்சிகள் / Others"/>
    <x v="0"/>
    <x v="1"/>
    <x v="2"/>
    <x v="1"/>
    <x v="0"/>
    <x v="0"/>
    <x v="2"/>
    <x v="0"/>
    <s v="SC"/>
    <x v="1"/>
    <n v="0"/>
    <s v="Correctly Done"/>
    <s v="-"/>
    <s v="-"/>
    <s v="0.1.12 (60)"/>
    <x v="1"/>
    <x v="0"/>
    <x v="7"/>
    <x v="1"/>
    <n v="0.8936170212765957"/>
    <n v="0.84848484848484851"/>
    <n v="0.70000000000000007"/>
    <n v="1"/>
    <n v="1.1057142857142856"/>
    <n v="0.70000000000000007"/>
    <n v="10.598445"/>
    <n v="78.545776700000005"/>
  </r>
  <r>
    <s v="C37USDNSTsn58jEsHTkV"/>
    <s v="2025-08-06 12:43:19.013413"/>
    <x v="4"/>
    <s v="(10.5985617, 78.5462066)"/>
    <s v="931/2,,Viralimalai,621316,Tamil Nadu,India."/>
    <s v="https://firebasestorage.googleapis.com/v0/b/mindbrink-survey-production.appspot.com/o/audioFiles%2FAtznECuQc6klLPsRR6u2%2Fio3eMuqyU5eWdOSV7NnjRG3eOnc2%2F2025-08-06%2012%3A43%3A12.124105.m4a?alt=media&amp;token=39be8706-4ebc-48e5-a464-d825334f2449"/>
    <n v="426"/>
    <s v="false"/>
    <x v="4"/>
    <s v="+919790903597"/>
    <x v="0"/>
    <s v="VIRALIMALAI"/>
    <x v="4"/>
    <s v="phubaneaswari"/>
    <x v="1"/>
    <n v="8973535717"/>
    <x v="0"/>
    <s v="இல்லத்தரசி/ Housewife"/>
    <s v="10,000 - 25,000"/>
    <x v="0"/>
    <x v="0"/>
    <x v="0"/>
    <x v="0"/>
    <s v="அதிமுக / AIADMK"/>
    <x v="3"/>
    <x v="0"/>
    <x v="0"/>
    <x v="0"/>
    <x v="1"/>
    <x v="0"/>
    <x v="0"/>
    <x v="2"/>
    <s v="General"/>
    <x v="27"/>
    <s v="she said MBC but here didnt mention and also she said her caste as kammalar"/>
    <s v="Correctly Done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598561699999999"/>
    <n v="78.546206600000005"/>
  </r>
  <r>
    <s v="Ti2f9A7f1QbmhJbC4BYv"/>
    <s v="2025-08-06 12:43:52.667592"/>
    <x v="4"/>
    <s v="(10.5984891, 78.5459237)"/>
    <s v="931/2,,Viralimalai,621316,Tamil Nadu,India."/>
    <s v="https://firebasestorage.googleapis.com/v0/b/mindbrink-survey-production.appspot.com/o/audioFiles%2FAtznECuQc6klLPsRR6u2%2Fi7rHaGVsQtUuH9WIbNPBcYow6HH3%2F2025-08-06%2012%3A43%3A44.692623.m4a?alt=media&amp;token=bd5a5a3a-6dd6-4622-97b3-f6a5a4155e02"/>
    <n v="455"/>
    <s v="false"/>
    <x v="5"/>
    <s v="+917395821468"/>
    <x v="0"/>
    <s v="VIRALIMALAI"/>
    <x v="4"/>
    <s v="Kalyani"/>
    <x v="1"/>
    <n v="8098909004"/>
    <x v="3"/>
    <s v="இல்லத்தரசி/ Housewife"/>
    <s v="10,000க்கும் குறைவானது/Less than 10,000"/>
    <x v="0"/>
    <x v="0"/>
    <x v="0"/>
    <x v="0"/>
    <s v="திமுக / DMK"/>
    <x v="0"/>
    <x v="1"/>
    <x v="2"/>
    <x v="1"/>
    <x v="1"/>
    <x v="0"/>
    <x v="0"/>
    <x v="2"/>
    <s v="OBC"/>
    <x v="25"/>
    <s v="she said her caste as aantipandaram but here didnt mentioned"/>
    <s v="Correctly Done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5984891"/>
    <n v="78.545923700000003"/>
  </r>
  <r>
    <s v="R5pbMP1PBxChJoTIXFfY"/>
    <s v="2025-08-06 12:49:42.121043"/>
    <x v="4"/>
    <s v="(10.6039567, 78.5463318)"/>
    <s v="JG3W+GGW,,Viralimalai,621316,Tamil Nadu,India."/>
    <s v="https://firebasestorage.googleapis.com/v0/b/mindbrink-survey-production.appspot.com/o/audioFiles%2FAtznECuQc6klLPsRR6u2%2FnV4IA56gMWWp4NfG0H1PGfyqfM92%2F2025-08-06%2012%3A49%3A34.368126.m4a?alt=media&amp;token=ae5b7673-cdfb-4e7d-8325-91f5612889f0"/>
    <n v="260"/>
    <s v="false"/>
    <x v="0"/>
    <s v="+918940041476"/>
    <x v="0"/>
    <s v="VIRALIMALAI"/>
    <x v="4"/>
    <s v="vellaichami"/>
    <x v="0"/>
    <n v="9750296365"/>
    <x v="3"/>
    <s v="விவசாயி/ Farmer"/>
    <s v="10,000 - 25,000"/>
    <x v="2"/>
    <x v="1"/>
    <x v="0"/>
    <x v="0"/>
    <s v="திமுக / DMK"/>
    <x v="0"/>
    <x v="0"/>
    <x v="0"/>
    <x v="1"/>
    <x v="1"/>
    <x v="3"/>
    <x v="7"/>
    <x v="1"/>
    <s v="BC"/>
    <x v="28"/>
    <n v="0"/>
    <s v="Correctly Done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03956699999999"/>
    <n v="78.546331800000004"/>
  </r>
  <r>
    <s v="M3TFyW3zNZWm4rXlmRJD"/>
    <s v="2025-08-06 12:55:16.224906"/>
    <x v="4"/>
    <s v="(10.5996936, 78.5460323)"/>
    <s v="HGXW+R67,,Viralimalai,621316,Tamil Nadu,India."/>
    <s v="https://firebasestorage.googleapis.com/v0/b/mindbrink-survey-production.appspot.com/o/audioFiles%2FAtznECuQc6klLPsRR6u2%2Fi7rHaGVsQtUuH9WIbNPBcYow6HH3%2F2025-08-06%2012%3A55%3A09.557281.m4a?alt=media&amp;token=8114b7fe-6e4f-4cc3-b975-fc3d0a79df68"/>
    <n v="349"/>
    <s v="false"/>
    <x v="5"/>
    <s v="+917395821468"/>
    <x v="0"/>
    <s v="VIRALIMALAI"/>
    <x v="4"/>
    <s v="Subrmani"/>
    <x v="0"/>
    <n v="9965685797"/>
    <x v="0"/>
    <s v="கூலி தொழில்/ Daily Wage"/>
    <s v="10,000 - 25,000"/>
    <x v="2"/>
    <x v="1"/>
    <x v="1"/>
    <x v="1"/>
    <s v="அதிமுக / AIADMK"/>
    <x v="1"/>
    <x v="1"/>
    <x v="2"/>
    <x v="1"/>
    <x v="2"/>
    <x v="3"/>
    <x v="10"/>
    <x v="0"/>
    <s v="SC"/>
    <x v="3"/>
    <n v="0"/>
    <s v="Correctly Done"/>
    <s v="-"/>
    <s v="-"/>
    <s v="0.1.12 (60)"/>
    <x v="1"/>
    <x v="0"/>
    <x v="1"/>
    <x v="3"/>
    <n v="1.1351351351351351"/>
    <n v="1.2824427480916032"/>
    <n v="1.9534883720930234"/>
    <n v="2.0011999302960199"/>
    <n v="2.1"/>
    <n v="3.9093207940666437"/>
    <n v="10.5996936"/>
    <n v="78.546032299999993"/>
  </r>
  <r>
    <s v="zohjr2ytdYlltnC0OxLc"/>
    <s v="2025-08-06 12:58:10.324489"/>
    <x v="4"/>
    <s v="(10.5989847, 78.5459036)"/>
    <s v="931/2,,Viralimalai,621316,Tamil Nadu,India."/>
    <s v="https://firebasestorage.googleapis.com/v0/b/mindbrink-survey-production.appspot.com/o/audioFiles%2FAtznECuQc6klLPsRR6u2%2Fio3eMuqyU5eWdOSV7NnjRG3eOnc2%2F2025-08-06%2012%3A58%3A00.679012.m4a?alt=media&amp;token=7e2bdc99-a698-4480-a404-4467b01acc01"/>
    <n v="417"/>
    <s v="false"/>
    <x v="4"/>
    <s v="+919790903597"/>
    <x v="0"/>
    <s v="VIRALIMALAI"/>
    <x v="4"/>
    <s v="sankavi"/>
    <x v="1"/>
    <n v="9943880860"/>
    <x v="1"/>
    <s v="இல்லத்தரசி/ Housewife"/>
    <s v="10,000 - 25,000"/>
    <x v="0"/>
    <x v="2"/>
    <x v="3"/>
    <x v="2"/>
    <s v="திமுக / DMK"/>
    <x v="0"/>
    <x v="0"/>
    <x v="0"/>
    <x v="2"/>
    <x v="1"/>
    <x v="0"/>
    <x v="0"/>
    <x v="2"/>
    <s v="BC"/>
    <x v="2"/>
    <s v="Audio Ambiance is high"/>
    <s v="Fake Audio/Empty Audio"/>
    <s v="-"/>
    <s v="-"/>
    <s v="0.1.12 (60)"/>
    <x v="0"/>
    <x v="0"/>
    <x v="0"/>
    <x v="2"/>
    <n v="0.8936170212765957"/>
    <n v="0.84848484848484851"/>
    <n v="0.70000000000000007"/>
    <n v="1"/>
    <n v="5.9154929577464786E-2"/>
    <n v="0.70000000000000007"/>
    <n v="10.598984700000001"/>
    <n v="78.545903600000003"/>
  </r>
  <r>
    <s v="QsafAjKg7M6NVWV1iaaN"/>
    <s v="2025-08-06 13:01:43.041118"/>
    <x v="4"/>
    <s v="(10.5989804, 78.5459044)"/>
    <s v="931/2,,Viralimalai,621316,Tamil Nadu,India."/>
    <s v="https://firebasestorage.googleapis.com/v0/b/mindbrink-survey-production.appspot.com/o/audioFiles%2FAtznECuQc6klLPsRR6u2%2Fi7rHaGVsQtUuH9WIbNPBcYow6HH3%2F2025-08-06%2013%3A01%3A36.029623.m4a?alt=media&amp;token=2a632d9a-cec2-4560-b7cd-e4f6e06111c7"/>
    <n v="273"/>
    <s v="false"/>
    <x v="5"/>
    <s v="+917395821468"/>
    <x v="0"/>
    <s v="VIRALIMALAI"/>
    <x v="4"/>
    <s v="sudha"/>
    <x v="1"/>
    <n v="9940915311"/>
    <x v="0"/>
    <s v="சொந்த தொழில் / சுயதொழில் செய்பவர்/ Self Employed/Business"/>
    <s v="10,000 - 25,000"/>
    <x v="0"/>
    <x v="2"/>
    <x v="0"/>
    <x v="0"/>
    <s v="திமுக / DMK"/>
    <x v="0"/>
    <x v="0"/>
    <x v="0"/>
    <x v="0"/>
    <x v="1"/>
    <x v="0"/>
    <x v="0"/>
    <x v="0"/>
    <s v="OBC"/>
    <x v="26"/>
    <s v="HE SAID MBC CHETTIYAR BUT HERE MENTIONED AS OBC"/>
    <s v="Correctly Done"/>
    <s v="-"/>
    <s v="-"/>
    <s v="0.1.12 (60)"/>
    <x v="1"/>
    <x v="0"/>
    <x v="0"/>
    <x v="2"/>
    <n v="0.8936170212765957"/>
    <n v="1.2824427480916032"/>
    <n v="0.95454545454545459"/>
    <n v="0.59193365685780508"/>
    <n v="5.9154929577464786E-2"/>
    <n v="0.56502758154608668"/>
    <n v="10.5989804"/>
    <n v="78.545904399999998"/>
  </r>
  <r>
    <s v="1z6d8YnIk4AkGAA2s2BK"/>
    <s v="2025-08-06 13:04:35.369782"/>
    <x v="4"/>
    <s v="(10.6044877, 78.5463426)"/>
    <s v="JG3W+VHX,,Viralimalai,621316,Tamil Nadu,India."/>
    <s v="https://firebasestorage.googleapis.com/v0/b/mindbrink-survey-production.appspot.com/o/audioFiles%2FAtznECuQc6klLPsRR6u2%2FnV4IA56gMWWp4NfG0H1PGfyqfM92%2F2025-08-06%2013%3A04%3A21.635409.m4a?alt=media&amp;token=e39ddfaf-3186-401a-942f-483ede782045"/>
    <n v="403"/>
    <s v="false"/>
    <x v="0"/>
    <s v="+918940041476"/>
    <x v="0"/>
    <s v="VIRALIMALAI"/>
    <x v="4"/>
    <s v="balasubramanian"/>
    <x v="0"/>
    <n v="6381681981"/>
    <x v="0"/>
    <s v="சொந்த தொழில் / சுயதொழில் செய்பவர்/ Self Employed/Business"/>
    <s v="1,00,000க்கு மேல்/More than 1,00,000"/>
    <x v="2"/>
    <x v="2"/>
    <x v="0"/>
    <x v="0"/>
    <s v="திமுக / DMK"/>
    <x v="0"/>
    <x v="0"/>
    <x v="0"/>
    <x v="0"/>
    <x v="2"/>
    <x v="0"/>
    <x v="2"/>
    <x v="1"/>
    <s v="BC"/>
    <x v="29"/>
    <n v="0"/>
    <s v="Correctly Done"/>
    <s v="-"/>
    <s v="-"/>
    <s v="0.1.12 (60)"/>
    <x v="1"/>
    <x v="0"/>
    <x v="0"/>
    <x v="2"/>
    <n v="1.1351351351351351"/>
    <n v="1.2824427480916032"/>
    <n v="1.9534883720930234"/>
    <n v="0.59193365685780508"/>
    <n v="5.9154929577464786E-2"/>
    <n v="1.1563355157222239"/>
    <n v="10.6044877"/>
    <n v="78.546342600000003"/>
  </r>
  <r>
    <s v="E3P29uGmRFHP2x3RhYPj"/>
    <s v="2025-08-06 13:07:33.725774"/>
    <x v="4"/>
    <s v="(10.5989777, 78.5459401)"/>
    <s v="931/2,,Viralimalai,621316,Tamil Nadu,India."/>
    <s v="https://firebasestorage.googleapis.com/v0/b/mindbrink-survey-production.appspot.com/o/audioFiles%2FAtznECuQc6klLPsRR6u2%2Fio3eMuqyU5eWdOSV7NnjRG3eOnc2%2F2025-08-06%2013%3A07%3A24.701287.m4a?alt=media&amp;token=56cd8cba-d7a6-4f16-b660-43d88e16afdd"/>
    <n v="425"/>
    <s v="false"/>
    <x v="4"/>
    <s v="+919790903597"/>
    <x v="0"/>
    <s v="VIRALIMALAI"/>
    <x v="4"/>
    <s v="chithr"/>
    <x v="1"/>
    <n v="9092646582"/>
    <x v="0"/>
    <s v="கூலி தொழில்/ Daily Wage"/>
    <s v="10,000 - 25,000"/>
    <x v="2"/>
    <x v="2"/>
    <x v="1"/>
    <x v="1"/>
    <s v="பிற கட்சிகள் / Others"/>
    <x v="0"/>
    <x v="1"/>
    <x v="2"/>
    <x v="0"/>
    <x v="1"/>
    <x v="0"/>
    <x v="2"/>
    <x v="0"/>
    <s v="SC"/>
    <x v="3"/>
    <s v="her name is didnt audiable in the audio"/>
    <s v="Correctly Done"/>
    <s v="-"/>
    <s v="-"/>
    <s v="0.1.12 (60)"/>
    <x v="1"/>
    <x v="0"/>
    <x v="7"/>
    <x v="3"/>
    <n v="0.8936170212765957"/>
    <n v="1.2824427480916032"/>
    <n v="0.95454545454545459"/>
    <n v="2.0011999302960199"/>
    <n v="2.1"/>
    <n v="1.9102362971007465"/>
    <n v="10.598977700000001"/>
    <n v="78.545940099999996"/>
  </r>
  <r>
    <s v="L5lPVv5CoWKOarne97hK"/>
    <s v="2025-08-06 13:11:20.818559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11%3A15.573652.m4a?alt=media&amp;token=c5e2729d-363f-4095-a8dd-be71e50f1284"/>
    <n v="438"/>
    <s v="false"/>
    <x v="5"/>
    <s v="+917395821468"/>
    <x v="0"/>
    <s v="VIRALIMALAI"/>
    <x v="4"/>
    <s v="senthil"/>
    <x v="0"/>
    <n v="8148055758"/>
    <x v="0"/>
    <s v="கூலி தொழில்/ Daily Wage"/>
    <s v="10,000 - 25,000"/>
    <x v="1"/>
    <x v="0"/>
    <x v="0"/>
    <x v="0"/>
    <s v="அதிமுக / AIADMK"/>
    <x v="3"/>
    <x v="0"/>
    <x v="0"/>
    <x v="0"/>
    <x v="1"/>
    <x v="0"/>
    <x v="0"/>
    <x v="0"/>
    <s v="BC"/>
    <x v="29"/>
    <s v="he said konar but here didnt mentioned in table"/>
    <s v="Correctly Done"/>
    <s v="-"/>
    <s v="-"/>
    <s v="0.1.12 (60)"/>
    <x v="1"/>
    <x v="0"/>
    <x v="1"/>
    <x v="2"/>
    <n v="1.1351351351351351"/>
    <n v="1.2824427480916032"/>
    <n v="1.9534883720930234"/>
    <n v="0.59193365685780508"/>
    <n v="5.9154929577464786E-2"/>
    <n v="1.1563355157222239"/>
    <n v="10.600026700000001"/>
    <n v="78.545677299999994"/>
  </r>
  <r>
    <s v="PwRiB9JYeTT9aFSh3fP3"/>
    <s v="2025-08-06 13:14:25.599435"/>
    <x v="4"/>
    <s v="(10.5996486, 78.5480848)"/>
    <s v="HGXX+QGC,,Viralimalai,621316,Tamil Nadu,India."/>
    <s v="https://firebasestorage.googleapis.com/v0/b/mindbrink-survey-production.appspot.com/o/audioFiles%2FAtznECuQc6klLPsRR6u2%2Fio3eMuqyU5eWdOSV7NnjRG3eOnc2%2F2025-08-06%2013%3A14%3A16.357248.m4a?alt=media&amp;token=c084c0b3-81a3-47ec-8a14-38d819e88522"/>
    <n v="279"/>
    <s v="false"/>
    <x v="4"/>
    <s v="+919790903597"/>
    <x v="0"/>
    <s v="VIRALIMALAI"/>
    <x v="4"/>
    <s v="thakapandi"/>
    <x v="0"/>
    <n v="6385579488"/>
    <x v="1"/>
    <s v="பணியாளர்/ Employee"/>
    <s v="10,000 - 25,000"/>
    <x v="1"/>
    <x v="2"/>
    <x v="0"/>
    <x v="3"/>
    <s v="அதிமுக / AIADMK"/>
    <x v="1"/>
    <x v="1"/>
    <x v="2"/>
    <x v="2"/>
    <x v="2"/>
    <x v="2"/>
    <x v="1"/>
    <x v="4"/>
    <s v="BC"/>
    <x v="1"/>
    <n v="0"/>
    <s v="Correctly Done"/>
    <s v="-"/>
    <s v="-"/>
    <s v="0.1.12 (60)"/>
    <x v="1"/>
    <x v="0"/>
    <x v="1"/>
    <x v="1"/>
    <n v="1.1351351351351351"/>
    <n v="0.84848484848484851"/>
    <n v="1.0769230769230769"/>
    <n v="0.59193365685780508"/>
    <n v="1.1057142857142856"/>
    <n v="0.63746701507763626"/>
    <n v="10.5996486"/>
    <n v="78.548084799999998"/>
  </r>
  <r>
    <s v="1VXE2nJE9iJVKOBmKkGi"/>
    <s v="2025-08-06 13:20:13.142541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0%3A08.348812.m4a?alt=media&amp;token=0957fd9f-5abe-4c5d-9e96-962ceef18733"/>
    <n v="346"/>
    <s v="false"/>
    <x v="5"/>
    <s v="+917395821468"/>
    <x v="0"/>
    <s v="VIRALIMALAI"/>
    <x v="4"/>
    <s v="Arockiamary"/>
    <x v="1"/>
    <n v="7094601123"/>
    <x v="0"/>
    <s v="கூலி தொழில்/ Daily Wage"/>
    <s v="10,000 - 25,000"/>
    <x v="2"/>
    <x v="1"/>
    <x v="1"/>
    <x v="1"/>
    <s v="அதிமுக / AIADMK"/>
    <x v="3"/>
    <x v="0"/>
    <x v="0"/>
    <x v="0"/>
    <x v="1"/>
    <x v="3"/>
    <x v="0"/>
    <x v="0"/>
    <s v="BC"/>
    <x v="4"/>
    <s v="she said kammalar as her caste"/>
    <s v="Correctly Done"/>
    <s v="-"/>
    <s v="-"/>
    <s v="0.1.12 (60)"/>
    <x v="1"/>
    <x v="0"/>
    <x v="1"/>
    <x v="4"/>
    <n v="0.8936170212765957"/>
    <n v="1.2824427480916032"/>
    <n v="0.95454545454545459"/>
    <n v="2.0011999302960199"/>
    <n v="0.76363636363636367"/>
    <n v="1.9102362971007465"/>
    <n v="10.600026700000001"/>
    <n v="78.545677299999994"/>
  </r>
  <r>
    <s v="tb7m7aqmiZNi1DKldPCs"/>
    <s v="2025-08-06 13:20:14.935501"/>
    <x v="4"/>
    <s v="(10.6039845, 78.5463917)"/>
    <s v="1,,Tiruchirappalli,621316,Tamil Nadu,India."/>
    <s v="https://firebasestorage.googleapis.com/v0/b/mindbrink-survey-production.appspot.com/o/audioFiles%2FAtznECuQc6klLPsRR6u2%2FnV4IA56gMWWp4NfG0H1PGfyqfM92%2F2025-08-06%2013%3A20%3A00.718482.m4a?alt=media&amp;token=4d81b5d9-8db2-46e0-a1a6-1df2107f7d8c"/>
    <n v="366"/>
    <s v="false"/>
    <x v="0"/>
    <s v="+918940041476"/>
    <x v="0"/>
    <s v="VIRALIMALAI"/>
    <x v="4"/>
    <s v="ma.karuppiah"/>
    <x v="0"/>
    <n v="6381171822"/>
    <x v="2"/>
    <s v="விவசாயி/ Farmer"/>
    <s v="25,000 - 50,000"/>
    <x v="1"/>
    <x v="2"/>
    <x v="0"/>
    <x v="1"/>
    <s v="அதிமுக / AIADMK"/>
    <x v="3"/>
    <x v="0"/>
    <x v="0"/>
    <x v="0"/>
    <x v="1"/>
    <x v="0"/>
    <x v="2"/>
    <x v="0"/>
    <s v="BC"/>
    <x v="30"/>
    <s v="he did ask his caste"/>
    <s v="Not Doing It Properly"/>
    <s v="-"/>
    <s v="-"/>
    <s v="0.1.12 (60)"/>
    <x v="1"/>
    <x v="0"/>
    <x v="1"/>
    <x v="2"/>
    <n v="1.1351351351351351"/>
    <n v="0.84"/>
    <n v="0.80769230769230771"/>
    <n v="0.59193365685780508"/>
    <n v="5.9154929577464786E-2"/>
    <n v="0.47810026130822719"/>
    <n v="10.603984499999999"/>
    <n v="78.546391700000001"/>
  </r>
  <r>
    <s v="smhA009gNRHPxSrcycCY"/>
    <s v="2025-08-06 13:22:16.930973"/>
    <x v="4"/>
    <s v="(10.599405, 78.5477767)"/>
    <s v="HGXX+QGC,,Viralimalai,621316,Tamil Nadu,India."/>
    <s v="https://firebasestorage.googleapis.com/v0/b/mindbrink-survey-production.appspot.com/o/audioFiles%2FAtznECuQc6klLPsRR6u2%2Fio3eMuqyU5eWdOSV7NnjRG3eOnc2%2F2025-08-06%2013%3A22%3A08.821901.m4a?alt=media&amp;token=b1f9afcd-c8d0-4732-a302-34ae285969aa"/>
    <n v="383"/>
    <s v="false"/>
    <x v="4"/>
    <s v="+919790903597"/>
    <x v="0"/>
    <s v="VIRALIMALAI"/>
    <x v="4"/>
    <s v="tamilselvi"/>
    <x v="1"/>
    <n v="9976630169"/>
    <x v="3"/>
    <s v="கூலி தொழில்/ Daily Wage"/>
    <s v="10,000 - 25,000"/>
    <x v="0"/>
    <x v="2"/>
    <x v="2"/>
    <x v="2"/>
    <s v="பிற கட்சிகள் / Others"/>
    <x v="0"/>
    <x v="0"/>
    <x v="0"/>
    <x v="0"/>
    <x v="1"/>
    <x v="0"/>
    <x v="0"/>
    <x v="6"/>
    <s v="BC"/>
    <x v="2"/>
    <s v="she didnt say that caste properly"/>
    <s v="Not Doing It Properly"/>
    <s v="-"/>
    <s v="-"/>
    <s v="0.1.12 (60)"/>
    <x v="1"/>
    <x v="0"/>
    <x v="7"/>
    <x v="2"/>
    <n v="0.8936170212765957"/>
    <n v="0.96923076923076912"/>
    <n v="1.1666666666666667"/>
    <n v="1"/>
    <n v="5.9154929577464786E-2"/>
    <n v="1.1666666666666667"/>
    <n v="10.599405000000001"/>
    <n v="78.5477767"/>
  </r>
  <r>
    <s v="5IOltZ13l3FthY1DdFOU"/>
    <s v="2025-08-06 13:28:10.311240"/>
    <x v="4"/>
    <s v="(10.6000267, 78.5456773)"/>
    <s v="JG2W+559,,Viralimalai,621316,Tamil Nadu,India."/>
    <s v="https://firebasestorage.googleapis.com/v0/b/mindbrink-survey-production.appspot.com/o/audioFiles%2FAtznECuQc6klLPsRR6u2%2Fi7rHaGVsQtUuH9WIbNPBcYow6HH3%2F2025-08-06%2013%3A28%3A01.955470.m4a?alt=media&amp;token=bea359aa-32b5-4dd4-8c96-61087e6ab158"/>
    <n v="363"/>
    <s v="false"/>
    <x v="5"/>
    <s v="+917395821468"/>
    <x v="0"/>
    <s v="VIRALIMALAI"/>
    <x v="4"/>
    <s v="chellakili"/>
    <x v="1"/>
    <n v="9585765395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0"/>
    <x v="0"/>
    <x v="3"/>
    <x v="0"/>
    <x v="7"/>
    <s v="BC"/>
    <x v="14"/>
    <n v="0"/>
    <s v="Correctly Done"/>
    <s v="-"/>
    <s v="-"/>
    <s v="0.1.12 (60)"/>
    <x v="1"/>
    <x v="0"/>
    <x v="0"/>
    <x v="8"/>
    <n v="0.8936170212765957"/>
    <n v="1.2824427480916032"/>
    <n v="0.95454545454545459"/>
    <n v="0.59193365685780508"/>
    <n v="1.3125"/>
    <n v="0.56502758154608668"/>
    <n v="10.600026700000001"/>
    <n v="78.545677299999994"/>
  </r>
  <r>
    <s v="SwlRq6bgslhNan8O5xOe"/>
    <s v="2025-08-06 13:29:50.599533"/>
    <x v="4"/>
    <s v="(10.6039801, 78.5463951)"/>
    <s v="1,,Tiruchirappalli,621316,Tamil Nadu,India."/>
    <s v="https://firebasestorage.googleapis.com/v0/b/mindbrink-survey-production.appspot.com/o/audioFiles%2FAtznECuQc6klLPsRR6u2%2FnV4IA56gMWWp4NfG0H1PGfyqfM92%2F2025-08-06%2013%3A29%3A36.691132.m4a?alt=media&amp;token=10b6ed47-941f-48ae-82ee-5ff07602465a"/>
    <n v="350"/>
    <s v="false"/>
    <x v="0"/>
    <s v="+918940041476"/>
    <x v="0"/>
    <s v="VIRALIMALAI"/>
    <x v="4"/>
    <s v="senthil"/>
    <x v="0"/>
    <n v="9791479477"/>
    <x v="2"/>
    <s v="கூலி தொழில்/ Daily Wage"/>
    <s v="25,000 - 50,000"/>
    <x v="2"/>
    <x v="0"/>
    <x v="0"/>
    <x v="0"/>
    <s v="அதிமுக / AIADMK"/>
    <x v="3"/>
    <x v="0"/>
    <x v="0"/>
    <x v="2"/>
    <x v="0"/>
    <x v="1"/>
    <x v="7"/>
    <x v="2"/>
    <s v="BC"/>
    <x v="14"/>
    <n v="0"/>
    <s v="Correctly Done"/>
    <s v="-"/>
    <s v="-"/>
    <s v="0.1.12 (60)"/>
    <x v="1"/>
    <x v="0"/>
    <x v="1"/>
    <x v="8"/>
    <n v="1.1351351351351351"/>
    <n v="0.84"/>
    <n v="0.80769230769230771"/>
    <n v="0.59193365685780508"/>
    <n v="1.3125"/>
    <n v="0.47810026130822719"/>
    <n v="10.603980099999999"/>
    <n v="78.546395099999998"/>
  </r>
  <r>
    <s v="pt99T8vQRh2uTfyvS4Eu"/>
    <s v="2025-08-06 13:35:33.448928"/>
    <x v="4"/>
    <s v="(10.5987433, 78.546875)"/>
    <s v="HGXW+GR,,Viralimalai,621316,Tamil Nadu,India."/>
    <s v="https://firebasestorage.googleapis.com/v0/b/mindbrink-survey-production.appspot.com/o/audioFiles%2FAtznECuQc6klLPsRR6u2%2Fio3eMuqyU5eWdOSV7NnjRG3eOnc2%2F2025-08-06%2013%3A35%3A18.825222.m4a?alt=media&amp;token=20ff1b6e-ff9b-4f67-8cf9-a6a391df0b9f"/>
    <n v="282"/>
    <s v="false"/>
    <x v="4"/>
    <s v="+919790903597"/>
    <x v="0"/>
    <s v="VIRALIMALAI"/>
    <x v="4"/>
    <s v="muthukaana"/>
    <x v="1"/>
    <n v="9965673048"/>
    <x v="0"/>
    <s v="சொந்த தொழில் / சுயதொழில் செய்பவர்/ Self Employed/Business"/>
    <s v="10,000 - 25,000"/>
    <x v="2"/>
    <x v="0"/>
    <x v="0"/>
    <x v="2"/>
    <s v="பிற கட்சிகள் / Others"/>
    <x v="0"/>
    <x v="0"/>
    <x v="0"/>
    <x v="2"/>
    <x v="2"/>
    <x v="0"/>
    <x v="0"/>
    <x v="6"/>
    <s v="BC"/>
    <x v="7"/>
    <s v="she said MUTTARAIYAR but didnt mentioned here"/>
    <s v="Correctly Done"/>
    <s v="-"/>
    <s v="-"/>
    <s v="0.1.12 (60)"/>
    <x v="1"/>
    <x v="0"/>
    <x v="7"/>
    <x v="6"/>
    <n v="0.8936170212765957"/>
    <n v="1.2824427480916032"/>
    <n v="0.95454545454545459"/>
    <n v="0.59193365685780508"/>
    <n v="2.0275862068965518"/>
    <n v="0.56502758154608668"/>
    <n v="10.598743300000001"/>
    <n v="78.546875"/>
  </r>
  <r>
    <s v="V7MRRL67cY5IbDoKQ4uR"/>
    <s v="2025-08-06 13:36:38.408723"/>
    <x v="4"/>
    <s v="(10.5986802, 78.546688)"/>
    <s v="931/2,,Viralimalai,621316,Tamil Nadu,India."/>
    <s v="https://firebasestorage.googleapis.com/v0/b/mindbrink-survey-production.appspot.com/o/audioFiles%2FAtznECuQc6klLPsRR6u2%2Fi7rHaGVsQtUuH9WIbNPBcYow6HH3%2F2025-08-06%2013%3A36%3A31.892196.m4a?alt=media&amp;token=0a76d809-c5d0-4373-bfff-4897d60087ff"/>
    <n v="328"/>
    <s v="false"/>
    <x v="5"/>
    <s v="+917395821468"/>
    <x v="0"/>
    <s v="VIRALIMALAI"/>
    <x v="4"/>
    <s v="Gunaselan"/>
    <x v="0"/>
    <n v="9444371536"/>
    <x v="1"/>
    <s v="சொந்த தொழில் / சுயதொழில் செய்பவர்/ Self Employed/Business"/>
    <s v="10,000 - 25,000"/>
    <x v="2"/>
    <x v="1"/>
    <x v="4"/>
    <x v="3"/>
    <s v="தமிழக வெற்றி கழகம் / TVK"/>
    <x v="0"/>
    <x v="1"/>
    <x v="2"/>
    <x v="2"/>
    <x v="2"/>
    <x v="0"/>
    <x v="0"/>
    <x v="7"/>
    <s v="SC"/>
    <x v="5"/>
    <n v="0"/>
    <s v="Correctly Done"/>
    <s v="-"/>
    <s v="-"/>
    <s v="0.1.12 (60)"/>
    <x v="1"/>
    <x v="0"/>
    <x v="2"/>
    <x v="5"/>
    <n v="1.1351351351351351"/>
    <n v="0.84848484848484851"/>
    <n v="1.0769230769230769"/>
    <n v="1.3175417349539618"/>
    <n v="1.6390243902439026"/>
    <n v="1.4188910991811896"/>
    <n v="10.5986802"/>
    <n v="78.546688000000003"/>
  </r>
  <r>
    <s v="7EcSqz3T8nkD1JcHhSdv"/>
    <s v="2025-08-06 13:40:48.359691"/>
    <x v="4"/>
    <s v="(10.5986617, 78.54674)"/>
    <s v="931/2,,Viralimalai,621316,Tamil Nadu,India."/>
    <s v="https://firebasestorage.googleapis.com/v0/b/mindbrink-survey-production.appspot.com/o/audioFiles%2FAtznECuQc6klLPsRR6u2%2Fio3eMuqyU5eWdOSV7NnjRG3eOnc2%2F2025-08-06%2013%3A40%3A41.233440.m4a?alt=media&amp;token=a3df08a9-97a8-45b5-b18e-a3462cc34f34"/>
    <n v="251"/>
    <s v="false"/>
    <x v="4"/>
    <s v="+919790903597"/>
    <x v="0"/>
    <s v="VIRALIMALAI"/>
    <x v="4"/>
    <s v="jaya"/>
    <x v="1"/>
    <n v="9016855674"/>
    <x v="1"/>
    <s v="சொந்த தொழில் / சுயதொழில் செய்பவர்/ Self Employed/Business"/>
    <s v="10,000 - 25,000"/>
    <x v="1"/>
    <x v="1"/>
    <x v="0"/>
    <x v="3"/>
    <s v="பிற கட்சிகள் / Others"/>
    <x v="0"/>
    <x v="1"/>
    <x v="1"/>
    <x v="1"/>
    <x v="0"/>
    <x v="0"/>
    <x v="0"/>
    <x v="4"/>
    <s v="OBC"/>
    <x v="25"/>
    <s v="she said her caste as aantipandaram but here didnt mentioned"/>
    <s v="Correctly Done"/>
    <s v="-"/>
    <s v="-"/>
    <s v="0.1.12 (60)"/>
    <x v="1"/>
    <x v="0"/>
    <x v="7"/>
    <x v="2"/>
    <n v="0.8936170212765957"/>
    <n v="0.84848484848484851"/>
    <n v="0.70000000000000007"/>
    <n v="0.59193365685780508"/>
    <n v="5.9154929577464786E-2"/>
    <n v="0.41435355980046362"/>
    <n v="10.598661699999999"/>
    <n v="78.54674"/>
  </r>
  <r>
    <s v="UCOyeeV0ep0deT8xLNUF"/>
    <s v="2025-08-06 13:44:37.927222"/>
    <x v="4"/>
    <s v="(10.5986424, 78.5456773)"/>
    <s v="HGXW+F4J,,Viralimalai,621316,Tamil Nadu,India."/>
    <s v="https://firebasestorage.googleapis.com/v0/b/mindbrink-survey-production.appspot.com/o/audioFiles%2FAtznECuQc6klLPsRR6u2%2Fi7rHaGVsQtUuH9WIbNPBcYow6HH3%2F2025-08-06%2013%3A44%3A33.154243.m4a?alt=media&amp;token=0e078990-7f34-4caa-bec2-2e4c8af664f2"/>
    <n v="311"/>
    <s v="false"/>
    <x v="5"/>
    <s v="+917395821468"/>
    <x v="0"/>
    <s v="VIRALIMALAI"/>
    <x v="4"/>
    <s v="Saravanan"/>
    <x v="0"/>
    <n v="9543435328"/>
    <x v="0"/>
    <s v="கூலி தொழில்/ Daily Wage"/>
    <s v="10,000க்கும் குறைவானது/Less than 10,000"/>
    <x v="0"/>
    <x v="1"/>
    <x v="0"/>
    <x v="0"/>
    <s v="திமுக / DMK"/>
    <x v="0"/>
    <x v="0"/>
    <x v="0"/>
    <x v="2"/>
    <x v="0"/>
    <x v="0"/>
    <x v="0"/>
    <x v="0"/>
    <s v="OBC"/>
    <x v="7"/>
    <n v="0"/>
    <s v="Correctly Done"/>
    <s v="-"/>
    <s v="-"/>
    <s v="0.1.12 (60)"/>
    <x v="1"/>
    <x v="0"/>
    <x v="0"/>
    <x v="6"/>
    <n v="1.1351351351351351"/>
    <n v="1.2824427480916032"/>
    <n v="1.9534883720930234"/>
    <n v="0.59193365685780508"/>
    <n v="2.0275862068965518"/>
    <n v="1.1563355157222239"/>
    <n v="10.598642399999999"/>
    <n v="78.545677299999994"/>
  </r>
  <r>
    <s v="R1XcFyJWl4p5VJw7mQKV"/>
    <s v="2025-08-06 13:45:19.973836"/>
    <x v="4"/>
    <s v="(10.5986083, 78.5466617)"/>
    <s v="931/2,,Viralimalai,621316,Tamil Nadu,India."/>
    <s v="https://firebasestorage.googleapis.com/v0/b/mindbrink-survey-production.appspot.com/o/audioFiles%2FAtznECuQc6klLPsRR6u2%2Fio3eMuqyU5eWdOSV7NnjRG3eOnc2%2F2025-08-06%2013%3A45%3A12.983462.m4a?alt=media&amp;token=2bcd2ab8-fcde-4cb6-9e6a-a5ec8b38d21b"/>
    <n v="221"/>
    <s v="false"/>
    <x v="4"/>
    <s v="+919790903597"/>
    <x v="0"/>
    <s v="VIRALIMALAI"/>
    <x v="4"/>
    <s v="laesmi"/>
    <x v="1"/>
    <n v="8939631450"/>
    <x v="1"/>
    <s v="இல்லத்தரசி/ Housewife"/>
    <s v="10,000 - 25,000"/>
    <x v="1"/>
    <x v="2"/>
    <x v="2"/>
    <x v="3"/>
    <s v="தமிழக வெற்றி கழகம் / TVK"/>
    <x v="0"/>
    <x v="0"/>
    <x v="0"/>
    <x v="0"/>
    <x v="1"/>
    <x v="0"/>
    <x v="0"/>
    <x v="0"/>
    <s v="OBC"/>
    <x v="25"/>
    <s v="she said her caste as aantipandaram but here didnt mentioned"/>
    <s v="Correctly Done"/>
    <s v="-"/>
    <s v="-"/>
    <s v="0.1.12 (60)"/>
    <x v="1"/>
    <x v="0"/>
    <x v="2"/>
    <x v="2"/>
    <n v="0.8936170212765957"/>
    <n v="0.84848484848484851"/>
    <n v="0.70000000000000007"/>
    <n v="1"/>
    <n v="5.9154929577464786E-2"/>
    <n v="0.70000000000000007"/>
    <n v="10.5986083"/>
    <n v="78.546661700000001"/>
  </r>
  <r>
    <s v="ebFxW461hZM2D0fHmARn"/>
    <s v="2025-08-06 13:50:15.952383"/>
    <x v="4"/>
    <s v="(10.604048, 78.5459679)"/>
    <s v="Kulithalai - Manapparai Road,,Viralimalai,621316,Tamil Nadu,India."/>
    <s v="https://firebasestorage.googleapis.com/v0/b/mindbrink-survey-production.appspot.com/o/audioFiles%2FAtznECuQc6klLPsRR6u2%2FnV4IA56gMWWp4NfG0H1PGfyqfM92%2F2025-08-06%2013%3A50%3A00.106251.m4a?alt=media&amp;token=fc45083c-53e2-4544-b383-713e370a0a87"/>
    <n v="354"/>
    <s v="false"/>
    <x v="0"/>
    <s v="+918940041476"/>
    <x v="0"/>
    <s v="VIRALIMALAI"/>
    <x v="4"/>
    <s v="saiprakash"/>
    <x v="0"/>
    <n v="7200222763"/>
    <x v="1"/>
    <s v="மாணவர்/ Student"/>
    <s v="50,000 - 1,00,000"/>
    <x v="2"/>
    <x v="2"/>
    <x v="3"/>
    <x v="3"/>
    <s v="தமிழக வெற்றி கழகம் / TVK"/>
    <x v="0"/>
    <x v="1"/>
    <x v="4"/>
    <x v="1"/>
    <x v="2"/>
    <x v="3"/>
    <x v="0"/>
    <x v="2"/>
    <s v="BC"/>
    <x v="31"/>
    <n v="0"/>
    <s v="Correctly Done"/>
    <s v="-"/>
    <s v="-"/>
    <s v="0.1.12 (60)"/>
    <x v="1"/>
    <x v="0"/>
    <x v="2"/>
    <x v="2"/>
    <n v="1.1351351351351351"/>
    <n v="0.84848484848484851"/>
    <n v="1.0769230769230769"/>
    <n v="1"/>
    <n v="5.9154929577464786E-2"/>
    <n v="1.0769230769230769"/>
    <n v="10.604048000000001"/>
    <n v="78.545967899999994"/>
  </r>
  <r>
    <s v="IovP4MIvkJrDuL5rkMuu"/>
    <s v="2025-08-06 13:53:22.648973"/>
    <x v="4"/>
    <s v="(10.5984162, 78.5470904)"/>
    <s v="900,,Viralimalai,621316,Tamil Nadu,India."/>
    <s v="https://firebasestorage.googleapis.com/v0/b/mindbrink-survey-production.appspot.com/o/audioFiles%2FAtznECuQc6klLPsRR6u2%2Fio3eMuqyU5eWdOSV7NnjRG3eOnc2%2F2025-08-06%2013%3A53%3A09.295639.m4a?alt=media&amp;token=573b4b0c-0ed2-4b2b-ab54-0308f82ebbe6"/>
    <n v="393"/>
    <s v="false"/>
    <x v="4"/>
    <s v="+919790903597"/>
    <x v="0"/>
    <s v="VIRALIMALAI"/>
    <x v="4"/>
    <s v="manomani"/>
    <x v="1"/>
    <n v="9095707128"/>
    <x v="3"/>
    <s v="பணியாளர்/ Employee"/>
    <s v="10,000 - 25,000"/>
    <x v="1"/>
    <x v="1"/>
    <x v="2"/>
    <x v="2"/>
    <s v="பிற கட்சிகள் / Others"/>
    <x v="0"/>
    <x v="1"/>
    <x v="2"/>
    <x v="0"/>
    <x v="1"/>
    <x v="0"/>
    <x v="0"/>
    <x v="6"/>
    <s v="BC"/>
    <x v="14"/>
    <n v="0"/>
    <s v="Correctly Done"/>
    <s v="-"/>
    <s v="-"/>
    <s v="0.1.12 (60)"/>
    <x v="1"/>
    <x v="0"/>
    <x v="7"/>
    <x v="8"/>
    <n v="0.8936170212765957"/>
    <n v="0.96923076923076912"/>
    <n v="1.1666666666666667"/>
    <n v="1"/>
    <n v="1.3125"/>
    <n v="1.1666666666666667"/>
    <n v="10.598416200000001"/>
    <n v="78.547090400000002"/>
  </r>
  <r>
    <s v="91JCOknLdkM40CAr4g08"/>
    <s v="2025-08-06 13:54:06.974785"/>
    <x v="4"/>
    <s v="(10.5983509, 78.5472939)"/>
    <s v="900,,Viralimalai,621316,Tamil Nadu,India."/>
    <s v="https://firebasestorage.googleapis.com/v0/b/mindbrink-survey-production.appspot.com/o/audioFiles%2FAtznECuQc6klLPsRR6u2%2Fi7rHaGVsQtUuH9WIbNPBcYow6HH3%2F2025-08-06%2013%3A54%3A01.512049.m4a?alt=media&amp;token=359d5eea-1864-4cf9-ad2e-7b9be81d76c6"/>
    <n v="345"/>
    <s v="false"/>
    <x v="5"/>
    <s v="+917395821468"/>
    <x v="0"/>
    <s v="VIRALIMALAI"/>
    <x v="4"/>
    <s v="RAJALAKSHMI"/>
    <x v="1"/>
    <n v="9443247213"/>
    <x v="0"/>
    <s v="விவசாயி/ Farmer"/>
    <s v="10,000க்கும் குறைவானது/Less than 10,000"/>
    <x v="1"/>
    <x v="1"/>
    <x v="1"/>
    <x v="1"/>
    <s v="அதிமுக / AIADMK"/>
    <x v="1"/>
    <x v="1"/>
    <x v="3"/>
    <x v="0"/>
    <x v="1"/>
    <x v="0"/>
    <x v="2"/>
    <x v="0"/>
    <s v="BC"/>
    <x v="7"/>
    <n v="0"/>
    <s v="Correctly Done"/>
    <s v="-"/>
    <s v="-"/>
    <s v="0.1.12 (60)"/>
    <x v="1"/>
    <x v="0"/>
    <x v="1"/>
    <x v="6"/>
    <n v="0.8936170212765957"/>
    <n v="1.2824427480916032"/>
    <n v="0.95454545454545459"/>
    <n v="2.0011999302960199"/>
    <n v="2.0275862068965518"/>
    <n v="1.9102362971007465"/>
    <n v="10.5983509"/>
    <n v="78.5472939"/>
  </r>
  <r>
    <s v="0hbHLkQlh8K8i2KjMsgQ"/>
    <s v="2025-08-06 14:29:33.530037"/>
    <x v="4"/>
    <s v="(10.6038986, 78.5468024)"/>
    <s v="JG3W+HPG,,Viralimalai,621316,Tamil Nadu,India."/>
    <s v="https://firebasestorage.googleapis.com/v0/b/mindbrink-survey-production.appspot.com/o/audioFiles%2FAtznECuQc6klLPsRR6u2%2FnV4IA56gMWWp4NfG0H1PGfyqfM92%2F2025-08-06%2014%3A29%3A20.354842.m4a?alt=media&amp;token=4a41549f-c328-4f02-a1f7-06cfcad53ec4"/>
    <n v="351"/>
    <s v="false"/>
    <x v="0"/>
    <s v="+918940041476"/>
    <x v="0"/>
    <s v="VIRALIMALAI"/>
    <x v="4"/>
    <s v="balan"/>
    <x v="0"/>
    <n v="9047170526"/>
    <x v="2"/>
    <s v="சொந்த தொழில் / சுயதொழில் செய்பவர்/ Self Employed/Business"/>
    <s v="25,000 - 50,000"/>
    <x v="0"/>
    <x v="1"/>
    <x v="2"/>
    <x v="0"/>
    <s v="பா.ஜ.க / BJP"/>
    <x v="0"/>
    <x v="0"/>
    <x v="0"/>
    <x v="2"/>
    <x v="2"/>
    <x v="0"/>
    <x v="0"/>
    <x v="2"/>
    <s v="BC"/>
    <x v="32"/>
    <s v="he didnt said his caste"/>
    <s v="Not Doing It Properly"/>
    <s v="-"/>
    <s v="-"/>
    <s v="0.1.12 (60)"/>
    <x v="1"/>
    <x v="0"/>
    <x v="5"/>
    <x v="2"/>
    <n v="1.1351351351351351"/>
    <n v="0.84"/>
    <n v="0.80769230769230771"/>
    <n v="1"/>
    <n v="5.9154929577464786E-2"/>
    <n v="0.80769230769230771"/>
    <n v="10.603898600000001"/>
    <n v="78.546802400000004"/>
  </r>
  <r>
    <s v="EOJ21G8Btqc9ZR3h28Ef"/>
    <s v="2025-08-06 14:38:26.777098"/>
    <x v="4"/>
    <s v="(10.6041056, 78.5470961)"/>
    <s v="Viralimalai Road,,Viralimalai,621316,Tamil Nadu,India."/>
    <s v="https://firebasestorage.googleapis.com/v0/b/mindbrink-survey-production.appspot.com/o/audioFiles%2FAtznECuQc6klLPsRR6u2%2FnV4IA56gMWWp4NfG0H1PGfyqfM92%2F2025-08-06%2014%3A38%3A10.438308.m4a?alt=media&amp;token=a5197fd0-2d40-489d-9508-ef02ab3a0a82"/>
    <n v="295"/>
    <s v="false"/>
    <x v="0"/>
    <s v="+918940041476"/>
    <x v="0"/>
    <s v="VIRALIMALAI"/>
    <x v="4"/>
    <s v="s.murugesan"/>
    <x v="0"/>
    <n v="9994650207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0"/>
    <x v="4"/>
    <s v="BC"/>
    <x v="7"/>
    <n v="0"/>
    <s v="Correctly Done"/>
    <s v="-"/>
    <s v="-"/>
    <s v="0.1.12 (60)"/>
    <x v="1"/>
    <x v="0"/>
    <x v="0"/>
    <x v="6"/>
    <n v="1.1351351351351351"/>
    <n v="0.84"/>
    <n v="0.80769230769230771"/>
    <n v="0.59193365685780508"/>
    <n v="2.0275862068965518"/>
    <n v="0.47810026130822719"/>
    <n v="10.6041056"/>
    <n v="78.547096100000005"/>
  </r>
  <r>
    <s v="bG2rDta35OkVJYilHkTQ"/>
    <s v="2025-08-06 14:42:05.326769"/>
    <x v="4"/>
    <s v="(10.5968197, 78.5428447)"/>
    <s v="HGWV+H4H,,Viralimalai,621316,Tamil Nadu,India."/>
    <s v="https://firebasestorage.googleapis.com/v0/b/mindbrink-survey-production.appspot.com/o/audioFiles%2FAtznECuQc6klLPsRR6u2%2Fi7rHaGVsQtUuH9WIbNPBcYow6HH3%2F2025-08-06%2014%3A41%3A59.681192.m4a?alt=media&amp;token=ca6c1903-2e5b-40aa-92de-1e91abc560f9"/>
    <n v="231"/>
    <s v="false"/>
    <x v="5"/>
    <s v="+917395821468"/>
    <x v="0"/>
    <s v="VIRALIMALAI"/>
    <x v="4"/>
    <s v="ruthradevi"/>
    <x v="1"/>
    <n v="6381472711"/>
    <x v="1"/>
    <s v="பணியாளர்/ Employee"/>
    <s v="10,000 - 25,000"/>
    <x v="0"/>
    <x v="0"/>
    <x v="0"/>
    <x v="0"/>
    <s v="திமுக / DMK"/>
    <x v="0"/>
    <x v="0"/>
    <x v="0"/>
    <x v="0"/>
    <x v="0"/>
    <x v="0"/>
    <x v="7"/>
    <x v="2"/>
    <s v="BC"/>
    <x v="14"/>
    <n v="0"/>
    <s v="Correctly Done"/>
    <s v="-"/>
    <s v="-"/>
    <s v="0.1.12 (60)"/>
    <x v="1"/>
    <x v="0"/>
    <x v="0"/>
    <x v="8"/>
    <n v="0.8936170212765957"/>
    <n v="0.84848484848484851"/>
    <n v="0.70000000000000007"/>
    <n v="0.59193365685780508"/>
    <n v="1.3125"/>
    <n v="0.41435355980046362"/>
    <n v="10.596819699999999"/>
    <n v="78.542844700000003"/>
  </r>
  <r>
    <s v="FfCsQIGOtrBnRwsNEVEt"/>
    <s v="2025-08-06 14:45:04.441048"/>
    <x v="4"/>
    <s v="(10.5972644, 78.5429463)"/>
    <s v="Jothi Cinema Theatre,,Viralimalai,621316,Tamil Nadu,India."/>
    <s v="https://firebasestorage.googleapis.com/v0/b/mindbrink-survey-production.appspot.com/o/audioFiles%2FAtznECuQc6klLPsRR6u2%2Fio3eMuqyU5eWdOSV7NnjRG3eOnc2%2F2025-08-06%2014%3A44%3A45.768342.m4a?alt=media&amp;token=fda337bd-32cf-4b88-b4e9-0988c09f6d17"/>
    <n v="331"/>
    <s v="false"/>
    <x v="4"/>
    <s v="+919790903597"/>
    <x v="0"/>
    <s v="VIRALIMALAI"/>
    <x v="4"/>
    <s v="palaniyamma"/>
    <x v="1"/>
    <n v="8675220254"/>
    <x v="2"/>
    <s v="இல்லத்தரசி/ Housewife"/>
    <s v="10,000 - 25,000"/>
    <x v="2"/>
    <x v="1"/>
    <x v="2"/>
    <x v="2"/>
    <s v="அதிமுக / AIADMK"/>
    <x v="3"/>
    <x v="0"/>
    <x v="0"/>
    <x v="0"/>
    <x v="0"/>
    <x v="0"/>
    <x v="7"/>
    <x v="0"/>
    <s v="SC"/>
    <x v="2"/>
    <s v="she didnt said her caste"/>
    <s v="Not Doing It Properly"/>
    <s v="-"/>
    <s v="-"/>
    <s v="0.1.12 (60)"/>
    <x v="1"/>
    <x v="0"/>
    <x v="1"/>
    <x v="2"/>
    <n v="0.8936170212765957"/>
    <n v="0.84"/>
    <n v="0.875"/>
    <n v="1"/>
    <n v="5.9154929577464786E-2"/>
    <n v="0.875"/>
    <n v="10.5972644"/>
    <n v="78.542946299999997"/>
  </r>
  <r>
    <s v="sIi71uQphaTHPeAj0hqV"/>
    <s v="2025-08-06 14:47:52.229715"/>
    <x v="4"/>
    <s v="(10.6043513, 78.547183)"/>
    <s v="JG3W+MWV,,Viralimalai,621316,Tamil Nadu,India."/>
    <s v="https://firebasestorage.googleapis.com/v0/b/mindbrink-survey-production.appspot.com/o/audioFiles%2FAtznECuQc6klLPsRR6u2%2FnV4IA56gMWWp4NfG0H1PGfyqfM92%2F2025-08-06%2014%3A47%3A29.938090.m4a?alt=media&amp;token=cd5c92ce-930f-40b5-9f01-aacb9443718d"/>
    <n v="431"/>
    <s v="false"/>
    <x v="0"/>
    <s v="+918940041476"/>
    <x v="0"/>
    <s v="VIRALIMALAI"/>
    <x v="4"/>
    <s v="rani"/>
    <x v="1"/>
    <n v="7200497689"/>
    <x v="1"/>
    <s v="பணியாளர்/ Employee"/>
    <s v="10,000 - 25,000"/>
    <x v="1"/>
    <x v="1"/>
    <x v="1"/>
    <x v="1"/>
    <s v="அதிமுக / AIADMK"/>
    <x v="3"/>
    <x v="1"/>
    <x v="4"/>
    <x v="2"/>
    <x v="2"/>
    <x v="0"/>
    <x v="2"/>
    <x v="7"/>
    <s v="SC"/>
    <x v="5"/>
    <n v="0"/>
    <s v="Correctly Done"/>
    <s v="-"/>
    <s v="-"/>
    <s v="0.1.12 (60)"/>
    <x v="1"/>
    <x v="0"/>
    <x v="1"/>
    <x v="5"/>
    <n v="0.8936170212765957"/>
    <n v="0.84848484848484851"/>
    <n v="0.70000000000000007"/>
    <n v="2.0011999302960199"/>
    <n v="1.6390243902439026"/>
    <n v="1.4008399512072141"/>
    <n v="10.604351299999999"/>
    <n v="78.547183000000004"/>
  </r>
  <r>
    <s v="72UTlviD5vEmCxzXXpTA"/>
    <s v="2025-08-06 14:53:28.319037"/>
    <x v="4"/>
    <s v="(10.5973924, 78.5429511)"/>
    <s v="Jothi Cinema Theatre,,Viralimalai,621316,Tamil Nadu,India."/>
    <s v="https://firebasestorage.googleapis.com/v0/b/mindbrink-survey-production.appspot.com/o/audioFiles%2FAtznECuQc6klLPsRR6u2%2Fio3eMuqyU5eWdOSV7NnjRG3eOnc2%2F2025-08-06%2014%3A53%3A14.691566.m4a?alt=media&amp;token=e1e7c46f-f8b0-419f-bd11-43e257687bb3"/>
    <n v="333"/>
    <s v="false"/>
    <x v="4"/>
    <s v="+919790903597"/>
    <x v="0"/>
    <s v="VIRALIMALAI"/>
    <x v="4"/>
    <s v="vijayalaesmi"/>
    <x v="1"/>
    <n v="8270807115"/>
    <x v="0"/>
    <s v="சொந்த தொழில் / சுயதொழில் செய்பவர்/ Self Employed/Business"/>
    <s v="10,000 - 25,000"/>
    <x v="2"/>
    <x v="0"/>
    <x v="0"/>
    <x v="2"/>
    <s v="பிற கட்சிகள் / Others"/>
    <x v="0"/>
    <x v="1"/>
    <x v="2"/>
    <x v="0"/>
    <x v="1"/>
    <x v="0"/>
    <x v="0"/>
    <x v="0"/>
    <s v="BC"/>
    <x v="14"/>
    <n v="0"/>
    <s v="Correctly Done"/>
    <s v="-"/>
    <s v="-"/>
    <s v="0.1.12 (60)"/>
    <x v="1"/>
    <x v="0"/>
    <x v="7"/>
    <x v="8"/>
    <n v="0.8936170212765957"/>
    <n v="1.2824427480916032"/>
    <n v="0.95454545454545459"/>
    <n v="0.59193365685780508"/>
    <n v="1.3125"/>
    <n v="0.56502758154608668"/>
    <n v="10.5973924"/>
    <n v="78.542951099999996"/>
  </r>
  <r>
    <s v="ITpBh8rBg8RWotQBIlgT"/>
    <s v="2025-08-06 14:55:10.881396"/>
    <x v="4"/>
    <s v="(10.5969512, 78.5430596)"/>
    <s v="HGWV+P8W,,Viralimalai,621316,Tamil Nadu,India."/>
    <s v="https://firebasestorage.googleapis.com/v0/b/mindbrink-survey-production.appspot.com/o/audioFiles%2FAtznECuQc6klLPsRR6u2%2Fi7rHaGVsQtUuH9WIbNPBcYow6HH3%2F2025-08-06%2014%3A55%3A05.201212.m4a?alt=media&amp;token=3f4209c7-16b7-4a2f-89fe-b1b7abe1173c"/>
    <n v="504"/>
    <s v="false"/>
    <x v="5"/>
    <s v="+917395821468"/>
    <x v="0"/>
    <s v="VIRALIMALAI"/>
    <x v="4"/>
    <s v="mugiya"/>
    <x v="1"/>
    <n v="8015853969"/>
    <x v="3"/>
    <s v="இல்லத்தரசி/ Housewife"/>
    <s v="10,000க்கும் குறைவானது/Less than 10,000"/>
    <x v="0"/>
    <x v="0"/>
    <x v="0"/>
    <x v="0"/>
    <s v="அதிமுக / AIADMK"/>
    <x v="3"/>
    <x v="0"/>
    <x v="0"/>
    <x v="0"/>
    <x v="0"/>
    <x v="0"/>
    <x v="0"/>
    <x v="2"/>
    <s v="SC"/>
    <x v="5"/>
    <n v="0"/>
    <s v="Correctly Done"/>
    <s v="-"/>
    <s v="-"/>
    <s v="0.1.12 (60)"/>
    <x v="1"/>
    <x v="0"/>
    <x v="1"/>
    <x v="5"/>
    <n v="0.8936170212765957"/>
    <n v="0.96923076923076912"/>
    <n v="1.1666666666666667"/>
    <n v="0.59193365685780508"/>
    <n v="1.6390243902439026"/>
    <n v="0.690589266334106"/>
    <n v="10.596951199999999"/>
    <n v="78.543059600000007"/>
  </r>
  <r>
    <s v="Smcya8j1KsXFNtfQ3NZo"/>
    <s v="2025-08-06 15:00:16.889360"/>
    <x v="4"/>
    <s v="(10.6057887, 78.5476243)"/>
    <s v="JG4X+742,,Viralimalai,621316,Tamil Nadu,India."/>
    <s v="https://firebasestorage.googleapis.com/v0/b/mindbrink-survey-production.appspot.com/o/audioFiles%2FAtznECuQc6klLPsRR6u2%2FnV4IA56gMWWp4NfG0H1PGfyqfM92%2F2025-08-06%2015%3A00%3A05.013261.m4a?alt=media&amp;token=c73a15d8-1c11-47e5-996a-a3f524b1cdbb"/>
    <n v="469"/>
    <s v="false"/>
    <x v="0"/>
    <s v="+918940041476"/>
    <x v="0"/>
    <s v="VIRALIMALAI"/>
    <x v="4"/>
    <s v="gayathri"/>
    <x v="1"/>
    <n v="9043903442"/>
    <x v="1"/>
    <s v="மாணவர்/ Student"/>
    <s v="10,000 - 25,000"/>
    <x v="0"/>
    <x v="2"/>
    <x v="3"/>
    <x v="3"/>
    <s v="திமுக / DMK"/>
    <x v="0"/>
    <x v="1"/>
    <x v="2"/>
    <x v="1"/>
    <x v="2"/>
    <x v="0"/>
    <x v="0"/>
    <x v="6"/>
    <s v="BC"/>
    <x v="33"/>
    <n v="0"/>
    <s v="Correctly Done"/>
    <s v="-"/>
    <s v="-"/>
    <s v="0.1.12 (60)"/>
    <x v="1"/>
    <x v="0"/>
    <x v="0"/>
    <x v="2"/>
    <n v="0.8936170212765957"/>
    <n v="0.84848484848484851"/>
    <n v="0.70000000000000007"/>
    <n v="1"/>
    <n v="5.9154929577464786E-2"/>
    <n v="0.70000000000000007"/>
    <n v="10.6057887"/>
    <n v="78.547624299999995"/>
  </r>
  <r>
    <s v="wFjBaj8nugNqqLhyYRO9"/>
    <s v="2025-08-06 15:05:09.201086"/>
    <x v="4"/>
    <s v="(10.5975766, 78.5425873)"/>
    <s v="Unnamed Road,,Viralimalai,621316,Tamil Nadu,India."/>
    <s v="https://firebasestorage.googleapis.com/v0/b/mindbrink-survey-production.appspot.com/o/audioFiles%2FAtznECuQc6klLPsRR6u2%2Fi7rHaGVsQtUuH9WIbNPBcYow6HH3%2F2025-08-06%2015%3A05%3A04.364420.m4a?alt=media&amp;token=4ce747e5-a204-4f8a-bd5e-9f3a88c3d55a"/>
    <n v="298"/>
    <s v="false"/>
    <x v="5"/>
    <s v="+917395821468"/>
    <x v="0"/>
    <s v="VIRALIMALAI"/>
    <x v="4"/>
    <s v="Philomanial"/>
    <x v="1"/>
    <n v="9994565076"/>
    <x v="2"/>
    <s v="இல்லத்தரசி/ Housewife"/>
    <s v="10,000க்கும் குறைவானது/Less than 10,000"/>
    <x v="0"/>
    <x v="1"/>
    <x v="2"/>
    <x v="3"/>
    <s v="அதிமுக / AIADMK"/>
    <x v="3"/>
    <x v="1"/>
    <x v="3"/>
    <x v="2"/>
    <x v="2"/>
    <x v="3"/>
    <x v="0"/>
    <x v="7"/>
    <s v="BC"/>
    <x v="14"/>
    <n v="0"/>
    <s v="Correctly Done"/>
    <s v="-"/>
    <s v="-"/>
    <s v="0.1.12 (60)"/>
    <x v="1"/>
    <x v="0"/>
    <x v="1"/>
    <x v="8"/>
    <n v="0.8936170212765957"/>
    <n v="0.84"/>
    <n v="0.875"/>
    <n v="1"/>
    <n v="1.3125"/>
    <n v="0.875"/>
    <n v="10.5975766"/>
    <n v="78.542587299999994"/>
  </r>
  <r>
    <s v="x78gbhRcILHIsEfYmrm0"/>
    <s v="2025-08-06 15:10:21.540446"/>
    <x v="4"/>
    <s v="(10.5971521, 78.5435669)"/>
    <s v="Swamy complex,,Viralimalai,621316,Tamil Nadu,India."/>
    <s v="https://firebasestorage.googleapis.com/v0/b/mindbrink-survey-production.appspot.com/o/audioFiles%2FAtznECuQc6klLPsRR6u2%2Fio3eMuqyU5eWdOSV7NnjRG3eOnc2%2F2025-08-06%2015%3A10%3A08.460835.m4a?alt=media&amp;token=53fe892f-7198-44a4-bb97-6d8d9a03d915"/>
    <n v="351"/>
    <s v="false"/>
    <x v="4"/>
    <s v="+919790903597"/>
    <x v="0"/>
    <s v="VIRALIMALAI"/>
    <x v="4"/>
    <s v="anaatha"/>
    <x v="1"/>
    <n v="9585967486"/>
    <x v="1"/>
    <s v="இல்லத்தரசி/ Housewife"/>
    <s v="10,000 - 25,000"/>
    <x v="1"/>
    <x v="2"/>
    <x v="2"/>
    <x v="2"/>
    <s v="பிற கட்சிகள் / Others"/>
    <x v="0"/>
    <x v="0"/>
    <x v="0"/>
    <x v="2"/>
    <x v="0"/>
    <x v="0"/>
    <x v="2"/>
    <x v="5"/>
    <s v="BC"/>
    <x v="2"/>
    <s v="she didnt tell her caste"/>
    <s v="Not Doing It Properly"/>
    <s v="-"/>
    <s v="-"/>
    <s v="0.1.12 (60)"/>
    <x v="1"/>
    <x v="0"/>
    <x v="7"/>
    <x v="2"/>
    <n v="0.8936170212765957"/>
    <n v="0.84848484848484851"/>
    <n v="0.70000000000000007"/>
    <n v="1"/>
    <n v="5.9154929577464786E-2"/>
    <n v="0.70000000000000007"/>
    <n v="10.597152100000001"/>
    <n v="78.543566900000002"/>
  </r>
  <r>
    <s v="QlLMFywJj7DndgYzg5Mx"/>
    <s v="2025-08-06 15:14:49.124743"/>
    <x v="4"/>
    <s v="(10.5981617, 78.5423493)"/>
    <s v="HGXR+5JG,,Viralimalai,621316,Tamil Nadu,India."/>
    <s v="https://firebasestorage.googleapis.com/v0/b/mindbrink-survey-production.appspot.com/o/audioFiles%2FAtznECuQc6klLPsRR6u2%2Fi7rHaGVsQtUuH9WIbNPBcYow6HH3%2F2025-08-06%2015%3A14%3A44.531915.m4a?alt=media&amp;token=1d31b573-3811-4d1b-a60e-7898526e7535"/>
    <n v="351"/>
    <s v="false"/>
    <x v="5"/>
    <s v="+917395821468"/>
    <x v="0"/>
    <s v="VIRALIMALAI"/>
    <x v="4"/>
    <s v="Thamilarsi"/>
    <x v="1"/>
    <n v="9597325490"/>
    <x v="2"/>
    <s v="இல்லத்தரசி/ Housewife"/>
    <s v="10,000க்கும் குறைவானது/Less than 10,000"/>
    <x v="0"/>
    <x v="0"/>
    <x v="0"/>
    <x v="0"/>
    <s v="திமுக / DMK"/>
    <x v="0"/>
    <x v="1"/>
    <x v="2"/>
    <x v="0"/>
    <x v="0"/>
    <x v="0"/>
    <x v="0"/>
    <x v="0"/>
    <s v="SC"/>
    <x v="5"/>
    <n v="0"/>
    <s v="Correctly Done"/>
    <s v="-"/>
    <s v="-"/>
    <s v="0.1.12 (60)"/>
    <x v="1"/>
    <x v="0"/>
    <x v="0"/>
    <x v="5"/>
    <n v="0.8936170212765957"/>
    <n v="0.84"/>
    <n v="0.875"/>
    <n v="0.59193365685780508"/>
    <n v="1.6390243902439026"/>
    <n v="0.5179419497505795"/>
    <n v="10.5981617"/>
    <n v="78.542349299999998"/>
  </r>
  <r>
    <s v="6dbS7ia6BzNFsPOCc2Tv"/>
    <s v="2025-08-06 15:17:12.632002"/>
    <x v="4"/>
    <s v="(10.606126, 78.5478968)"/>
    <s v="JG4X+M43,,Viralimalai,621316,Tamil Nadu,India."/>
    <s v="https://firebasestorage.googleapis.com/v0/b/mindbrink-survey-production.appspot.com/o/audioFiles%2FAtznECuQc6klLPsRR6u2%2FnV4IA56gMWWp4NfG0H1PGfyqfM92%2F2025-08-06%2015%3A17%3A04.121846.m4a?alt=media&amp;token=6a6a08bc-2bd7-49ad-a861-ec5423447016"/>
    <n v="537"/>
    <s v="false"/>
    <x v="0"/>
    <s v="+918940041476"/>
    <x v="0"/>
    <s v="VIRALIMALAI"/>
    <x v="4"/>
    <s v="murugesan"/>
    <x v="0"/>
    <n v="9940979598"/>
    <x v="2"/>
    <s v="சொந்த தொழில் / சுயதொழில் செய்பவர்/ Self Employed/Business"/>
    <s v="10,000 - 25,000"/>
    <x v="0"/>
    <x v="1"/>
    <x v="0"/>
    <x v="0"/>
    <s v="அதிமுக / AIADMK"/>
    <x v="3"/>
    <x v="1"/>
    <x v="3"/>
    <x v="0"/>
    <x v="0"/>
    <x v="0"/>
    <x v="2"/>
    <x v="5"/>
    <s v="BC"/>
    <x v="34"/>
    <n v="0"/>
    <s v="Correctly Done"/>
    <s v="-"/>
    <s v="-"/>
    <s v="0.1.12 (60)"/>
    <x v="1"/>
    <x v="0"/>
    <x v="1"/>
    <x v="2"/>
    <n v="1.1351351351351351"/>
    <n v="0.84"/>
    <n v="0.80769230769230771"/>
    <n v="0.59193365685780508"/>
    <n v="5.9154929577464786E-2"/>
    <n v="0.47810026130822719"/>
    <n v="10.606126"/>
    <n v="78.547896800000004"/>
  </r>
  <r>
    <s v="VDb7BJcj7V6X2VEHzLqx"/>
    <s v="2025-08-06 15:18:47.467006"/>
    <x v="4"/>
    <s v="(10.5969524, 78.5436143)"/>
    <s v="HGWV+QF9,,Viralimalai,621316,Tamil Nadu,India."/>
    <s v="https://firebasestorage.googleapis.com/v0/b/mindbrink-survey-production.appspot.com/o/audioFiles%2FAtznECuQc6klLPsRR6u2%2Fio3eMuqyU5eWdOSV7NnjRG3eOnc2%2F2025-08-06%2015%3A18%3A41.552768.m4a?alt=media&amp;token=c7e0f745-ef68-454a-8d3d-efc0785fdb1c"/>
    <n v="393"/>
    <s v="false"/>
    <x v="4"/>
    <s v="+919790903597"/>
    <x v="0"/>
    <s v="VIRALIMALAI"/>
    <x v="4"/>
    <s v="jayaeskmi"/>
    <x v="1"/>
    <n v="8675638673"/>
    <x v="3"/>
    <s v="கூலி தொழில்/ Daily Wage"/>
    <s v="10,000 - 25,000"/>
    <x v="0"/>
    <x v="2"/>
    <x v="0"/>
    <x v="0"/>
    <s v="பிற கட்சிகள் / Others"/>
    <x v="0"/>
    <x v="0"/>
    <x v="0"/>
    <x v="1"/>
    <x v="0"/>
    <x v="0"/>
    <x v="0"/>
    <x v="0"/>
    <s v="BC"/>
    <x v="14"/>
    <n v="0"/>
    <s v="Correctly Done"/>
    <s v="-"/>
    <s v="-"/>
    <s v="0.1.12 (60)"/>
    <x v="1"/>
    <x v="0"/>
    <x v="7"/>
    <x v="8"/>
    <n v="0.8936170212765957"/>
    <n v="0.96923076923076912"/>
    <n v="1.1666666666666667"/>
    <n v="0.59193365685780508"/>
    <n v="1.3125"/>
    <n v="0.690589266334106"/>
    <n v="10.596952399999999"/>
    <n v="78.543614300000002"/>
  </r>
  <r>
    <s v="DRDpR1baS90mM0fr3L0I"/>
    <s v="2025-08-06 15:19:18.911614"/>
    <x v="4"/>
    <s v="(10.5979595, 78.5423325)"/>
    <s v="HGXR+5JG,,Viralimalai,621316,Tamil Nadu,India."/>
    <s v="https://firebasestorage.googleapis.com/v0/b/mindbrink-survey-production.appspot.com/o/audioFiles%2FAtznECuQc6klLPsRR6u2%2Fi7rHaGVsQtUuH9WIbNPBcYow6HH3%2F2025-08-06%2015%3A19%3A14.578576.m4a?alt=media&amp;token=8bc80897-6091-4e51-bbff-9c4ead80adcb"/>
    <n v="235"/>
    <s v="false"/>
    <x v="5"/>
    <s v="+917395821468"/>
    <x v="0"/>
    <s v="VIRALIMALAI"/>
    <x v="4"/>
    <s v="suganya"/>
    <x v="1"/>
    <n v="9677329206"/>
    <x v="0"/>
    <s v="இல்லத்தரசி/ Housewife"/>
    <s v="10,000 - 25,000"/>
    <x v="0"/>
    <x v="0"/>
    <x v="0"/>
    <x v="0"/>
    <s v="அதிமுக / AIADMK"/>
    <x v="1"/>
    <x v="1"/>
    <x v="4"/>
    <x v="2"/>
    <x v="2"/>
    <x v="0"/>
    <x v="0"/>
    <x v="5"/>
    <s v="BC"/>
    <x v="35"/>
    <s v="she said udaiyar as her caste"/>
    <s v="Correctly Done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5979595"/>
    <n v="78.542332500000001"/>
  </r>
  <r>
    <s v="jjnBNwvkS1FqgVe2gKOi"/>
    <s v="2025-08-06 15:30:00.729798"/>
    <x v="4"/>
    <s v="(10.5978671, 78.544046)"/>
    <s v="Swamy complex,,Viralimalai,621316,Tamil Nadu,India."/>
    <s v="https://firebasestorage.googleapis.com/v0/b/mindbrink-survey-production.appspot.com/o/audioFiles%2FAtznECuQc6klLPsRR6u2%2Fio3eMuqyU5eWdOSV7NnjRG3eOnc2%2F2025-08-06%2015%3A29%3A52.116244.m4a?alt=media&amp;token=55242c0d-b2e8-4bcf-9c19-b641bb83c5c8"/>
    <n v="281"/>
    <s v="false"/>
    <x v="4"/>
    <s v="+919790903597"/>
    <x v="0"/>
    <s v="VIRALIMALAI"/>
    <x v="4"/>
    <s v="karithika"/>
    <x v="1"/>
    <n v="8610208825"/>
    <x v="0"/>
    <s v="சொந்த தொழில் / சுயதொழில் செய்பவர்/ Self Employed/Business"/>
    <s v="10,000 - 25,000"/>
    <x v="0"/>
    <x v="0"/>
    <x v="0"/>
    <x v="0"/>
    <s v="அதிமுக / AIADMK"/>
    <x v="1"/>
    <x v="0"/>
    <x v="0"/>
    <x v="2"/>
    <x v="1"/>
    <x v="0"/>
    <x v="0"/>
    <x v="0"/>
    <s v="OBC"/>
    <x v="36"/>
    <s v="she said her MBC Isaivellalar"/>
    <s v="Correctly Done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5978671"/>
    <n v="78.544045999999994"/>
  </r>
  <r>
    <s v="6nDgRl60vuOPWdKGFVAS"/>
    <s v="2025-08-06 15:31:20.646483"/>
    <x v="4"/>
    <s v="(10.5978724, 78.5440442)"/>
    <s v="Swamy complex,,Viralimalai,621316,Tamil Nadu,India."/>
    <s v="https://firebasestorage.googleapis.com/v0/b/mindbrink-survey-production.appspot.com/o/audioFiles%2FAtznECuQc6klLPsRR6u2%2Fi7rHaGVsQtUuH9WIbNPBcYow6HH3%2F2025-08-06%2015%3A31%3A14.887083.m4a?alt=media&amp;token=004e568f-2a62-400c-a811-0b8c67984706"/>
    <n v="292"/>
    <s v="false"/>
    <x v="5"/>
    <s v="+917395821468"/>
    <x v="0"/>
    <s v="VIRALIMALAI"/>
    <x v="4"/>
    <s v="sangitha"/>
    <x v="1"/>
    <n v="9585054650"/>
    <x v="1"/>
    <s v="இல்லத்தரசி/ Housewife"/>
    <s v="10,000க்கும் குறைவானது/Less than 10,000"/>
    <x v="0"/>
    <x v="2"/>
    <x v="2"/>
    <x v="2"/>
    <s v="திமுக / DMK"/>
    <x v="0"/>
    <x v="1"/>
    <x v="2"/>
    <x v="1"/>
    <x v="0"/>
    <x v="3"/>
    <x v="7"/>
    <x v="0"/>
    <s v="BC"/>
    <x v="14"/>
    <n v="0"/>
    <s v="Correctly Done"/>
    <s v="-"/>
    <s v="-"/>
    <s v="0.1.12 (60)"/>
    <x v="1"/>
    <x v="0"/>
    <x v="0"/>
    <x v="8"/>
    <n v="0.8936170212765957"/>
    <n v="0.84848484848484851"/>
    <n v="0.70000000000000007"/>
    <n v="1"/>
    <n v="1.3125"/>
    <n v="0.70000000000000007"/>
    <n v="10.5978724"/>
    <n v="78.544044200000002"/>
  </r>
  <r>
    <s v="4rL0SuAwYRUh3gp4oxmj"/>
    <s v="2025-08-06 15:36:05.463435"/>
    <x v="4"/>
    <s v="(10.5978597, 78.5440585)"/>
    <s v="Swamy complex,,Viralimalai,621316,Tamil Nadu,India."/>
    <s v="https://firebasestorage.googleapis.com/v0/b/mindbrink-survey-production.appspot.com/o/audioFiles%2FAtznECuQc6klLPsRR6u2%2Fio3eMuqyU5eWdOSV7NnjRG3eOnc2%2F2025-08-06%2015%3A35%3A36.862099.m4a?alt=media&amp;token=6430f888-0ebc-4201-b699-6a536c441f89"/>
    <n v="318"/>
    <s v="false"/>
    <x v="4"/>
    <s v="+919790903597"/>
    <x v="0"/>
    <s v="VIRALIMALAI"/>
    <x v="4"/>
    <s v="makamuni"/>
    <x v="1"/>
    <n v="8870050530"/>
    <x v="3"/>
    <s v="இல்லத்தரசி/ Housewife"/>
    <s v="10,000 - 25,000"/>
    <x v="0"/>
    <x v="0"/>
    <x v="2"/>
    <x v="2"/>
    <s v="பிற கட்சிகள் / Others"/>
    <x v="0"/>
    <x v="0"/>
    <x v="0"/>
    <x v="2"/>
    <x v="0"/>
    <x v="0"/>
    <x v="0"/>
    <x v="6"/>
    <s v="BC"/>
    <x v="14"/>
    <n v="0"/>
    <s v="Correctly Done"/>
    <s v="-"/>
    <s v="-"/>
    <s v="0.1.12 (60)"/>
    <x v="1"/>
    <x v="0"/>
    <x v="7"/>
    <x v="8"/>
    <n v="0.8936170212765957"/>
    <n v="0.96923076923076912"/>
    <n v="1.1666666666666667"/>
    <n v="1"/>
    <n v="1.3125"/>
    <n v="1.1666666666666667"/>
    <n v="10.597859700000001"/>
    <n v="78.544058500000006"/>
  </r>
  <r>
    <s v="Pb6CUh0Ak1rrVA7diKXX"/>
    <s v="2025-08-06 15:37:45.123423"/>
    <x v="4"/>
    <s v="(10.5978717, 78.5440405)"/>
    <s v="Swamy complex,,Viralimalai,621316,Tamil Nadu,India."/>
    <s v="https://firebasestorage.googleapis.com/v0/b/mindbrink-survey-production.appspot.com/o/audioFiles%2FAtznECuQc6klLPsRR6u2%2Fi7rHaGVsQtUuH9WIbNPBcYow6HH3%2F2025-08-06%2015%3A37%3A38.095134.m4a?alt=media&amp;token=5721d9c1-8614-46a4-8345-c271bc92b87c"/>
    <n v="344"/>
    <s v="false"/>
    <x v="5"/>
    <s v="+917395821468"/>
    <x v="0"/>
    <s v="VIRALIMALAI"/>
    <x v="4"/>
    <s v="ponnaudi"/>
    <x v="1"/>
    <n v="9597930255"/>
    <x v="3"/>
    <s v="இல்லத்தரசி/ Housewife"/>
    <s v="1,00,000க்கு மேல்/More than 1,00,000"/>
    <x v="2"/>
    <x v="0"/>
    <x v="0"/>
    <x v="0"/>
    <s v="திமுக / DMK"/>
    <x v="0"/>
    <x v="0"/>
    <x v="0"/>
    <x v="1"/>
    <x v="1"/>
    <x v="0"/>
    <x v="0"/>
    <x v="1"/>
    <s v="OBC"/>
    <x v="26"/>
    <s v="she said chettiyar as her caste"/>
    <s v="Correctly Done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597871700000001"/>
    <n v="78.544040499999994"/>
  </r>
  <r>
    <s v="66eYvN1ce9FASIiIczIu"/>
    <s v="2025-08-06 15:42:06.918101"/>
    <x v="4"/>
    <s v="(10.597903, 78.5440055)"/>
    <s v="Swamy complex,,Viralimalai,621316,Tamil Nadu,India."/>
    <s v="https://firebasestorage.googleapis.com/v0/b/mindbrink-survey-production.appspot.com/o/audioFiles%2FAtznECuQc6klLPsRR6u2%2Fio3eMuqyU5eWdOSV7NnjRG3eOnc2%2F2025-08-06%2015%3A41%3A59.895062.m4a?alt=media&amp;token=4c6e5fc2-5ad9-4c92-a44e-b77b7aa56a9e"/>
    <n v="259"/>
    <s v="false"/>
    <x v="4"/>
    <s v="+919790903597"/>
    <x v="0"/>
    <s v="VIRALIMALAI"/>
    <x v="4"/>
    <s v="padayamma"/>
    <x v="1"/>
    <n v="9943366863"/>
    <x v="3"/>
    <s v="இல்லத்தரசி/ Housewife"/>
    <s v="10,000 - 25,000"/>
    <x v="0"/>
    <x v="0"/>
    <x v="0"/>
    <x v="0"/>
    <s v="பிற கட்சிகள் / Others"/>
    <x v="0"/>
    <x v="0"/>
    <x v="0"/>
    <x v="0"/>
    <x v="1"/>
    <x v="0"/>
    <x v="0"/>
    <x v="0"/>
    <s v="BC"/>
    <x v="26"/>
    <s v="she said chettiyar as her caste"/>
    <s v="Correctly Done"/>
    <s v="-"/>
    <s v="-"/>
    <s v="0.1.12 (60)"/>
    <x v="1"/>
    <x v="0"/>
    <x v="7"/>
    <x v="2"/>
    <n v="0.8936170212765957"/>
    <n v="0.96923076923076912"/>
    <n v="1.1666666666666667"/>
    <n v="0.59193365685780508"/>
    <n v="5.9154929577464786E-2"/>
    <n v="0.690589266334106"/>
    <n v="10.597903000000001"/>
    <n v="78.544005499999997"/>
  </r>
  <r>
    <s v="e7SPRgT9SS8egYEqqsjz"/>
    <s v="2025-08-06 15:47:28.757568"/>
    <x v="4"/>
    <s v="(10.606325, 78.5464217)"/>
    <s v="JG4W+HHQ,,Viralimalai,621316,Tamil Nadu,India."/>
    <s v="https://firebasestorage.googleapis.com/v0/b/mindbrink-survey-production.appspot.com/o/audioFiles%2FAtznECuQc6klLPsRR6u2%2FnV4IA56gMWWp4NfG0H1PGfyqfM92%2F2025-08-06%2015%3A47%3A21.069990.m4a?alt=media&amp;token=28ed7ed5-ecb2-4a66-9a34-6ca0c1630909"/>
    <n v="492"/>
    <s v="false"/>
    <x v="0"/>
    <s v="+918940041476"/>
    <x v="0"/>
    <s v="VIRALIMALAI"/>
    <x v="4"/>
    <s v="Arulmozhi"/>
    <x v="1"/>
    <n v="8072402579"/>
    <x v="2"/>
    <s v="இல்லத்தரசி/ Housewife"/>
    <s v="10,000 - 25,000"/>
    <x v="0"/>
    <x v="0"/>
    <x v="0"/>
    <x v="0"/>
    <s v="திமுக / DMK"/>
    <x v="0"/>
    <x v="0"/>
    <x v="0"/>
    <x v="1"/>
    <x v="0"/>
    <x v="0"/>
    <x v="6"/>
    <x v="1"/>
    <s v="BC"/>
    <x v="37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6325"/>
    <n v="78.546421699999996"/>
  </r>
  <r>
    <s v="F6bOvXW380q9TKUDzDGr"/>
    <s v="2025-08-06 16:02:15.281724"/>
    <x v="4"/>
    <s v="(10.6068103, 78.5473113)"/>
    <s v="JG4W+MWV,,Viralimalai,621316,Tamil Nadu,India."/>
    <s v="https://firebasestorage.googleapis.com/v0/b/mindbrink-survey-production.appspot.com/o/audioFiles%2FAtznECuQc6klLPsRR6u2%2FnV4IA56gMWWp4NfG0H1PGfyqfM92%2F2025-08-06%2016%3A02%3A06.013736.m4a?alt=media&amp;token=8130420d-6041-4de8-9a95-afef5caa1569"/>
    <n v="427"/>
    <s v="false"/>
    <x v="0"/>
    <s v="+918940041476"/>
    <x v="0"/>
    <s v="VIRALIMALAI"/>
    <x v="4"/>
    <s v="jothi"/>
    <x v="0"/>
    <n v="9159966024"/>
    <x v="2"/>
    <s v="சொந்த தொழில் / சுயதொழில் செய்பவர்/ Self Employed/Business"/>
    <s v="10,000 - 25,000"/>
    <x v="2"/>
    <x v="0"/>
    <x v="1"/>
    <x v="1"/>
    <s v="அதிமுக / AIADMK"/>
    <x v="3"/>
    <x v="0"/>
    <x v="0"/>
    <x v="2"/>
    <x v="0"/>
    <x v="3"/>
    <x v="2"/>
    <x v="1"/>
    <s v="OBC"/>
    <x v="38"/>
    <n v="0"/>
    <s v="Correctly Done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606810299999999"/>
    <n v="78.547311300000004"/>
  </r>
  <r>
    <s v="6GfNKqrGIHf3mom20joZ"/>
    <s v="2025-08-06 16:19:09.388178"/>
    <x v="4"/>
    <s v="(10.6049868, 78.5464856)"/>
    <s v="JG4W+2H9,,Viralimalai,621316,Tamil Nadu,India."/>
    <s v="https://firebasestorage.googleapis.com/v0/b/mindbrink-survey-production.appspot.com/o/audioFiles%2FAtznECuQc6klLPsRR6u2%2FnV4IA56gMWWp4NfG0H1PGfyqfM92%2F2025-08-06%2016%3A19%3A03.429470.m4a?alt=media&amp;token=27993cd3-e693-473d-b7b5-92a955267dbf"/>
    <n v="246"/>
    <s v="false"/>
    <x v="0"/>
    <s v="+918940041476"/>
    <x v="0"/>
    <s v="VIRALIMALAI"/>
    <x v="4"/>
    <s v="lakshmi"/>
    <x v="1"/>
    <n v="9786691539"/>
    <x v="2"/>
    <s v="கூலி தொழில்/ Daily Wage"/>
    <s v="10,000 - 25,000"/>
    <x v="0"/>
    <x v="0"/>
    <x v="0"/>
    <x v="0"/>
    <s v="அதிமுக / AIADMK"/>
    <x v="1"/>
    <x v="0"/>
    <x v="0"/>
    <x v="2"/>
    <x v="0"/>
    <x v="0"/>
    <x v="7"/>
    <x v="2"/>
    <s v="SC"/>
    <x v="5"/>
    <n v="0"/>
    <s v="Correctly Done"/>
    <s v="-"/>
    <s v="-"/>
    <s v="0.1.12 (60)"/>
    <x v="1"/>
    <x v="0"/>
    <x v="1"/>
    <x v="5"/>
    <n v="0.8936170212765957"/>
    <n v="0.84"/>
    <n v="0.875"/>
    <n v="0.59193365685780508"/>
    <n v="1.6390243902439026"/>
    <n v="0.5179419497505795"/>
    <n v="10.604986800000001"/>
    <n v="78.546485599999997"/>
  </r>
  <r>
    <s v="FwIfcJh7OhvHGGeKf4nE"/>
    <s v="2025-08-06 16:59:43.622281"/>
    <x v="4"/>
    <s v="(10.6065354, 78.5481285)"/>
    <s v="JG4X+M43,,Viralimalai,621316,Tamil Nadu,India."/>
    <s v="https://firebasestorage.googleapis.com/v0/b/mindbrink-survey-production.appspot.com/o/audioFiles%2FAtznECuQc6klLPsRR6u2%2FvgezSzrsuLVlWSdHweefXnEvA793%2F2025-08-06%2016%3A59%3A37.415874.m4a?alt=media&amp;token=e0f44e03-c5bd-4c67-bfd4-f4346cc661ad"/>
    <n v="256"/>
    <s v="false"/>
    <x v="6"/>
    <s v="+919976239565"/>
    <x v="0"/>
    <s v="VIRALIMALAI"/>
    <x v="4"/>
    <s v="Venkatasubbu "/>
    <x v="0"/>
    <n v="9789695504"/>
    <x v="1"/>
    <s v="கூலி தொழில்/ Daily Wage"/>
    <s v="10,000 - 25,000"/>
    <x v="2"/>
    <x v="2"/>
    <x v="0"/>
    <x v="0"/>
    <s v="திமுக / DMK"/>
    <x v="0"/>
    <x v="1"/>
    <x v="1"/>
    <x v="1"/>
    <x v="0"/>
    <x v="1"/>
    <x v="10"/>
    <x v="7"/>
    <s v="OBC"/>
    <x v="37"/>
    <n v="0"/>
    <s v="Correctly Done"/>
    <s v="-"/>
    <s v="-"/>
    <s v="0.1.12 (60)"/>
    <x v="1"/>
    <x v="0"/>
    <x v="0"/>
    <x v="2"/>
    <n v="1.1351351351351351"/>
    <n v="0.84848484848484851"/>
    <n v="1.0769230769230769"/>
    <n v="0.59193365685780508"/>
    <n v="5.9154929577464786E-2"/>
    <n v="0.63746701507763626"/>
    <n v="10.6065354"/>
    <n v="78.548128500000004"/>
  </r>
  <r>
    <s v="eSPVor5rn60ddyrSv1NR"/>
    <s v="2025-08-06 17:13:17.068287"/>
    <x v="4"/>
    <s v="(10.6073355, 78.5476832)"/>
    <s v="JG4X+W3H,,Viralimalai,621316,Tamil Nadu,India."/>
    <s v="https://firebasestorage.googleapis.com/v0/b/mindbrink-survey-production.appspot.com/o/audioFiles%2FAtznECuQc6klLPsRR6u2%2FvgezSzrsuLVlWSdHweefXnEvA793%2F2025-08-06%2017%3A13%3A08.291404.m4a?alt=media&amp;token=baeb965f-0334-4ca3-ac7a-f4f8d3074377"/>
    <n v="729"/>
    <s v="false"/>
    <x v="6"/>
    <s v="+919976239565"/>
    <x v="0"/>
    <s v="VIRALIMALAI"/>
    <x v="4"/>
    <s v="selvam"/>
    <x v="0"/>
    <n v="7548851692"/>
    <x v="2"/>
    <s v="கூலி தொழில்/ Daily Wage"/>
    <s v="10,000க்கும் குறைவானது/Less than 10,000"/>
    <x v="2"/>
    <x v="0"/>
    <x v="0"/>
    <x v="0"/>
    <s v="திமுக / DMK"/>
    <x v="0"/>
    <x v="1"/>
    <x v="3"/>
    <x v="0"/>
    <x v="1"/>
    <x v="1"/>
    <x v="2"/>
    <x v="0"/>
    <s v="BC"/>
    <x v="39"/>
    <n v="0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73355"/>
    <n v="78.547683199999994"/>
  </r>
  <r>
    <s v="krZucReUUgbUeZsuK9QI"/>
    <s v="2025-08-06 17:19:00.652037"/>
    <x v="4"/>
    <s v="(10.6073522, 78.5476904)"/>
    <s v="JG4X+W3H,,Viralimalai,621316,Tamil Nadu,India."/>
    <s v="https://firebasestorage.googleapis.com/v0/b/mindbrink-survey-production.appspot.com/o/audioFiles%2FAtznECuQc6klLPsRR6u2%2FvgezSzrsuLVlWSdHweefXnEvA793%2F2025-08-06%2017%3A18%3A54.463503.m4a?alt=media&amp;token=1b9687f9-3a5c-4c25-924b-7d0d6f3f1fe2"/>
    <n v="313"/>
    <s v="false"/>
    <x v="6"/>
    <s v="+919976239565"/>
    <x v="0"/>
    <s v="VIRALIMALAI"/>
    <x v="4"/>
    <s v="saravanan"/>
    <x v="0"/>
    <n v="9500893766"/>
    <x v="0"/>
    <s v="கூலி தொழில்/ Daily Wage"/>
    <s v="10,000 - 25,000"/>
    <x v="2"/>
    <x v="1"/>
    <x v="0"/>
    <x v="1"/>
    <s v="அதிமுக / AIADMK"/>
    <x v="1"/>
    <x v="1"/>
    <x v="1"/>
    <x v="1"/>
    <x v="0"/>
    <x v="0"/>
    <x v="4"/>
    <x v="4"/>
    <s v="BC"/>
    <x v="40"/>
    <n v="0"/>
    <s v="Correctly Done"/>
    <s v="-"/>
    <s v="-"/>
    <s v="0.1.12 (60)"/>
    <x v="1"/>
    <x v="0"/>
    <x v="1"/>
    <x v="2"/>
    <n v="1.1351351351351351"/>
    <n v="1.2824427480916032"/>
    <n v="1.9534883720930234"/>
    <n v="0.59193365685780508"/>
    <n v="5.9154929577464786E-2"/>
    <n v="1.1563355157222239"/>
    <n v="10.607352199999999"/>
    <n v="78.547690399999993"/>
  </r>
  <r>
    <s v="LHIFun7BCYJC7qSGXm7J"/>
    <s v="2025-08-06 17:30:17.753434"/>
    <x v="4"/>
    <s v="(10.6045871, 78.5473126)"/>
    <s v="JG3W+RWQ,,Viralimalai,621316,Tamil Nadu,India."/>
    <s v="https://firebasestorage.googleapis.com/v0/b/mindbrink-survey-production.appspot.com/o/audioFiles%2FAtznECuQc6klLPsRR6u2%2FvgezSzrsuLVlWSdHweefXnEvA793%2F2025-08-06%2017%3A30%3A11.403882.m4a?alt=media&amp;token=81976ae0-90f6-4192-a94b-6466de5c154b"/>
    <n v="288"/>
    <s v="false"/>
    <x v="6"/>
    <s v="+919976239565"/>
    <x v="0"/>
    <s v="VIRALIMALAI"/>
    <x v="4"/>
    <s v="Murugadass"/>
    <x v="0"/>
    <n v="9788209153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1"/>
    <x v="0"/>
    <x v="0"/>
    <x v="0"/>
    <x v="0"/>
    <x v="0"/>
    <x v="0"/>
    <x v="2"/>
    <s v="OBC"/>
    <x v="41"/>
    <n v="0"/>
    <s v="Correctly Done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6045871"/>
    <n v="78.547312599999998"/>
  </r>
  <r>
    <s v="4OjQEfk8uD2hddDB1FHR"/>
    <s v="2025-08-06 18:05:56.606123"/>
    <x v="4"/>
    <s v="(10.6048157, 78.5484048)"/>
    <s v="JG3X+WG,,Viralimalai,621316,Tamil Nadu,India."/>
    <s v="https://firebasestorage.googleapis.com/v0/b/mindbrink-survey-production.appspot.com/o/audioFiles%2FAtznECuQc6klLPsRR6u2%2FvgezSzrsuLVlWSdHweefXnEvA793%2F2025-08-06%2018%3A05%3A50.123248.m4a?alt=media&amp;token=7e8f9cb8-ee0c-4e22-9f0a-3d5b822b7d56"/>
    <n v="258"/>
    <s v="false"/>
    <x v="6"/>
    <s v="+919976239565"/>
    <x v="0"/>
    <s v="VIRALIMALAI"/>
    <x v="4"/>
    <s v="kavinkumar"/>
    <x v="0"/>
    <n v="7373552934"/>
    <x v="0"/>
    <s v="கூலி தொழில்/ Daily Wage"/>
    <s v="10,000 - 25,000"/>
    <x v="0"/>
    <x v="0"/>
    <x v="0"/>
    <x v="0"/>
    <s v="அதிமுக / AIADMK"/>
    <x v="3"/>
    <x v="0"/>
    <x v="0"/>
    <x v="1"/>
    <x v="1"/>
    <x v="3"/>
    <x v="0"/>
    <x v="0"/>
    <s v="SC"/>
    <x v="2"/>
    <s v="HE DIDNT SAY HIS CASTE"/>
    <s v="Not Doing It Properly"/>
    <s v="-"/>
    <s v="-"/>
    <s v="0.1.12 (60)"/>
    <x v="1"/>
    <x v="0"/>
    <x v="1"/>
    <x v="2"/>
    <n v="1.1351351351351351"/>
    <n v="1.2824427480916032"/>
    <n v="1.9534883720930234"/>
    <n v="0.59193365685780508"/>
    <n v="5.9154929577464786E-2"/>
    <n v="1.1563355157222239"/>
    <n v="10.6048157"/>
    <n v="78.5484048"/>
  </r>
  <r>
    <s v="n35cB0YuR0sciIazEqDZ"/>
    <s v="2025-08-06 18:17:45.496767"/>
    <x v="4"/>
    <s v="(10.6037121, 78.54875)"/>
    <s v="1/28,,Viralimalai,621316,Tamil Nadu,India."/>
    <s v="https://firebasestorage.googleapis.com/v0/b/mindbrink-survey-production.appspot.com/o/audioFiles%2FAtznECuQc6klLPsRR6u2%2FvgezSzrsuLVlWSdHweefXnEvA793%2F2025-08-06%2018%3A17%3A29.934342.m4a?alt=media&amp;token=65ec7a29-47f5-4188-af09-77419ed228c3"/>
    <n v="381"/>
    <s v="false"/>
    <x v="6"/>
    <s v="+919976239565"/>
    <x v="0"/>
    <s v="VIRALIMALAI"/>
    <x v="4"/>
    <s v="muthukumaran"/>
    <x v="0"/>
    <n v="9585481070"/>
    <x v="2"/>
    <s v="சொந்த தொழில் / சுயதொழில் செய்பவர்/ Self Employed/Business"/>
    <s v="10,000 - 25,000"/>
    <x v="0"/>
    <x v="0"/>
    <x v="0"/>
    <x v="0"/>
    <s v="திமுக / DMK"/>
    <x v="0"/>
    <x v="0"/>
    <x v="0"/>
    <x v="0"/>
    <x v="1"/>
    <x v="0"/>
    <x v="10"/>
    <x v="6"/>
    <s v="BC"/>
    <x v="42"/>
    <n v="0"/>
    <s v="Correctly Done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3712099999999"/>
    <n v="78.548749999999998"/>
  </r>
  <r>
    <s v="CrKgWlhQmZ8E1osRs336"/>
    <s v="2025-08-06 18:33:52.025502"/>
    <x v="4"/>
    <s v="(10.604012, 78.5486381)"/>
    <s v="JG3X+G9X,,Viralimalai,621316,Tamil Nadu,India."/>
    <s v="https://firebasestorage.googleapis.com/v0/b/mindbrink-survey-production.appspot.com/o/audioFiles%2FAtznECuQc6klLPsRR6u2%2FvgezSzrsuLVlWSdHweefXnEvA793%2F2025-08-06%2018%3A33%3A44.390986.m4a?alt=media&amp;token=7dae48bd-cec7-437c-8d50-b9e6c863b6a1"/>
    <n v="260"/>
    <s v="false"/>
    <x v="6"/>
    <s v="+919976239565"/>
    <x v="0"/>
    <s v="VIRALIMALAI"/>
    <x v="4"/>
    <s v="selvam"/>
    <x v="0"/>
    <n v="8883576297"/>
    <x v="2"/>
    <s v="சொந்த தொழில் / சுயதொழில் செய்பவர்/ Self Employed/Business"/>
    <s v="10,000 - 25,000"/>
    <x v="2"/>
    <x v="0"/>
    <x v="0"/>
    <x v="0"/>
    <s v="திமுக / DMK"/>
    <x v="0"/>
    <x v="0"/>
    <x v="0"/>
    <x v="1"/>
    <x v="1"/>
    <x v="0"/>
    <x v="0"/>
    <x v="4"/>
    <s v="SC"/>
    <x v="5"/>
    <n v="0"/>
    <s v="Correctly Done"/>
    <s v="-"/>
    <s v="-"/>
    <s v="0.1.12 (60)"/>
    <x v="1"/>
    <x v="0"/>
    <x v="0"/>
    <x v="5"/>
    <n v="1.1351351351351351"/>
    <n v="0.84"/>
    <n v="0.80769230769230771"/>
    <n v="0.59193365685780508"/>
    <n v="1.6390243902439026"/>
    <n v="0.47810026130822719"/>
    <n v="10.604012000000001"/>
    <n v="78.548638100000005"/>
  </r>
  <r>
    <s v="ufzVWaPHq1CTFsF80e6l"/>
    <s v="2025-08-06 18:44:56.215133"/>
    <x v="4"/>
    <s v="(10.6032195, 78.547807)"/>
    <s v="JG3X+62P,,Viralimalai,621316,Tamil Nadu,India."/>
    <s v="https://firebasestorage.googleapis.com/v0/b/mindbrink-survey-production.appspot.com/o/audioFiles%2FAtznECuQc6klLPsRR6u2%2FvgezSzrsuLVlWSdHweefXnEvA793%2F2025-08-06%2018%3A44%3A47.136834.m4a?alt=media&amp;token=9abbd571-8f13-4e72-b907-2c723d112052"/>
    <n v="223"/>
    <s v="false"/>
    <x v="6"/>
    <s v="+919976239565"/>
    <x v="0"/>
    <s v="VIRALIMALAI"/>
    <x v="4"/>
    <s v="Amirthavalli"/>
    <x v="1"/>
    <n v="9629053159"/>
    <x v="2"/>
    <s v="கூலி தொழில்/ Daily Wage"/>
    <s v="10,000 - 25,000"/>
    <x v="0"/>
    <x v="0"/>
    <x v="0"/>
    <x v="0"/>
    <s v="திமுக / DMK"/>
    <x v="0"/>
    <x v="0"/>
    <x v="0"/>
    <x v="1"/>
    <x v="0"/>
    <x v="0"/>
    <x v="7"/>
    <x v="2"/>
    <s v="OBC"/>
    <x v="41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32195"/>
    <n v="78.547807000000006"/>
  </r>
  <r>
    <s v="jhxx3BVMiduQ0ikctxWs"/>
    <s v="2025-08-06 18:56:04.606269"/>
    <x v="4"/>
    <s v="(10.6039357, 78.5477583)"/>
    <s v="JG3X+J4F,,Viralimalai,621316,Tamil Nadu,India."/>
    <s v="https://firebasestorage.googleapis.com/v0/b/mindbrink-survey-production.appspot.com/o/audioFiles%2FAtznECuQc6klLPsRR6u2%2FvgezSzrsuLVlWSdHweefXnEvA793%2F2025-08-06%2018%3A55%3A52.269232.m4a?alt=media&amp;token=c8c0cb5e-3aa3-440c-b111-442a884373c5"/>
    <n v="414"/>
    <s v="false"/>
    <x v="6"/>
    <s v="+919976239565"/>
    <x v="0"/>
    <s v="VIRALIMALAI"/>
    <x v="4"/>
    <s v="Ranjani"/>
    <x v="1"/>
    <n v="7418937770"/>
    <x v="0"/>
    <s v="சொந்த தொழில் / சுயதொழில் செய்பவர்/ Self Employed/Business"/>
    <s v="10,000க்கும் குறைவானது/Less than 10,000"/>
    <x v="2"/>
    <x v="1"/>
    <x v="0"/>
    <x v="3"/>
    <s v="அதிமுக / AIADMK"/>
    <x v="2"/>
    <x v="1"/>
    <x v="3"/>
    <x v="1"/>
    <x v="0"/>
    <x v="1"/>
    <x v="0"/>
    <x v="0"/>
    <s v="BC"/>
    <x v="43"/>
    <n v="0"/>
    <s v="Correctly Done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603935699999999"/>
    <n v="78.547758299999998"/>
  </r>
  <r>
    <s v="LutL3M0323I4O1K6k5ri"/>
    <s v="2025-08-06 19:06:06.924054"/>
    <x v="4"/>
    <s v="(10.6036541, 78.5470533)"/>
    <s v="558/4,மதுரை ரோடு,விராலிமலை,621316,தமிழ் நாடு,India."/>
    <s v="https://firebasestorage.googleapis.com/v0/b/mindbrink-survey-production.appspot.com/o/audioFiles%2FAtznECuQc6klLPsRR6u2%2FvgezSzrsuLVlWSdHweefXnEvA793%2F2025-08-06%2019%3A05%3A55.027674.m4a?alt=media&amp;token=a10e9689-46fa-4d97-b3f3-c4f1d42433f6"/>
    <n v="272"/>
    <s v="false"/>
    <x v="6"/>
    <s v="+919976239565"/>
    <x v="0"/>
    <s v="VIRALIMALAI"/>
    <x v="4"/>
    <s v="geetha"/>
    <x v="1"/>
    <n v="9629001929"/>
    <x v="2"/>
    <s v="சொந்த தொழில் / சுயதொழில் செய்பவர்/ Self Employed/Business"/>
    <s v="10,000 - 25,000"/>
    <x v="0"/>
    <x v="1"/>
    <x v="0"/>
    <x v="0"/>
    <s v="திமுக / DMK"/>
    <x v="0"/>
    <x v="1"/>
    <x v="1"/>
    <x v="2"/>
    <x v="1"/>
    <x v="0"/>
    <x v="6"/>
    <x v="0"/>
    <s v="BC"/>
    <x v="44"/>
    <n v="0"/>
    <s v="Correctly Done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36541"/>
    <n v="78.547053300000002"/>
  </r>
  <r>
    <s v="VTPmGWUPyYic8rNJgUEf"/>
    <s v="2025-08-07 09:56:55.244825"/>
    <x v="5"/>
    <s v="(10.6039056, 78.5525596)"/>
    <s v="JH33+H39,,Viralimalai,621316,Tamil Nadu,India."/>
    <s v="https://firebasestorage.googleapis.com/v0/b/mindbrink-survey-production.appspot.com/o/audioFiles%2FAtznECuQc6klLPsRR6u2%2FnV4IA56gMWWp4NfG0H1PGfyqfM92%2F2025-08-07%2009%3A56%3A44.005917.m4a?alt=media&amp;token=62967e84-57d0-47bf-8f2c-63e57457e6f0"/>
    <n v="323"/>
    <s v="false"/>
    <x v="0"/>
    <s v="+918940041476"/>
    <x v="0"/>
    <s v="VIRALIMALAI"/>
    <x v="4"/>
    <s v="K.Raju"/>
    <x v="0"/>
    <n v="7010464812"/>
    <x v="2"/>
    <s v="விவசாயி/ Farmer"/>
    <s v="10,000 - 25,000"/>
    <x v="1"/>
    <x v="1"/>
    <x v="0"/>
    <x v="1"/>
    <s v="அதிமுக / AIADMK"/>
    <x v="3"/>
    <x v="0"/>
    <x v="0"/>
    <x v="0"/>
    <x v="1"/>
    <x v="0"/>
    <x v="4"/>
    <x v="0"/>
    <s v="BC"/>
    <x v="0"/>
    <n v="0"/>
    <s v="-"/>
    <s v="-"/>
    <s v="-"/>
    <s v="0.1.12 (60)"/>
    <x v="1"/>
    <x v="0"/>
    <x v="1"/>
    <x v="0"/>
    <n v="1.1351351351351351"/>
    <n v="0.84"/>
    <n v="0.80769230769230771"/>
    <n v="0.59193365685780508"/>
    <n v="1.3034482758620689"/>
    <n v="0.47810026130822719"/>
    <n v="10.603905599999999"/>
    <n v="78.552559599999995"/>
  </r>
  <r>
    <s v="BbuxoHCzUYQ8ym27Z0EG"/>
    <s v="2025-08-07 10:03:30.984023"/>
    <x v="5"/>
    <s v="(10.6039062, 78.5525612)"/>
    <s v="JH33+H39,,Viralimalai,621316,Tamil Nadu,India."/>
    <s v="https://firebasestorage.googleapis.com/v0/b/mindbrink-survey-production.appspot.com/o/audioFiles%2FAtznECuQc6klLPsRR6u2%2FnV4IA56gMWWp4NfG0H1PGfyqfM92%2F2025-08-07%2010%3A02%3A53.990901.m4a?alt=media&amp;token=46aab7d5-69eb-4592-899b-677c08c30923"/>
    <n v="272"/>
    <s v="false"/>
    <x v="0"/>
    <s v="+918940041476"/>
    <x v="0"/>
    <s v="VIRALIMALAI"/>
    <x v="4"/>
    <s v="Harisuthan"/>
    <x v="0"/>
    <n v="8870631556"/>
    <x v="1"/>
    <s v="சொந்த தொழில் / சுயதொழில் செய்பவர்/ Self Employed/Business"/>
    <s v="10,000 - 25,000"/>
    <x v="2"/>
    <x v="2"/>
    <x v="1"/>
    <x v="1"/>
    <s v="அதிமுக / AIADMK"/>
    <x v="3"/>
    <x v="1"/>
    <x v="1"/>
    <x v="1"/>
    <x v="0"/>
    <x v="3"/>
    <x v="4"/>
    <x v="0"/>
    <s v="SC"/>
    <x v="5"/>
    <n v="0"/>
    <s v="-"/>
    <s v="-"/>
    <s v="-"/>
    <s v="0.1.12 (60)"/>
    <x v="1"/>
    <x v="0"/>
    <x v="1"/>
    <x v="5"/>
    <n v="1.1351351351351351"/>
    <n v="0.84848484848484851"/>
    <n v="1.0769230769230769"/>
    <n v="2.0011999302960199"/>
    <n v="1.6390243902439026"/>
    <n v="2.1551383864726366"/>
    <n v="10.603906200000001"/>
    <n v="78.5525612"/>
  </r>
  <r>
    <s v="OyxU0xHKuzgFZ6KMLZn8"/>
    <s v="2025-08-07 10:03:59.345229"/>
    <x v="5"/>
    <s v="(10.5965574, 78.5427732)"/>
    <s v="HGWV+H4H,,Viralimalai,621316,Tamil Nadu,India."/>
    <s v="https://firebasestorage.googleapis.com/v0/b/mindbrink-survey-production.appspot.com/o/audioFiles%2FAtznECuQc6klLPsRR6u2%2FvgezSzrsuLVlWSdHweefXnEvA793%2F2025-08-07%2010%3A03%3A50.965972.m4a?alt=media&amp;token=2663a2b1-b8d9-4474-9008-c7df6ec51c27"/>
    <n v="587"/>
    <s v="false"/>
    <x v="6"/>
    <s v="+919976239565"/>
    <x v="0"/>
    <s v="VIRALIMALAI"/>
    <x v="4"/>
    <s v="s.kathiresan"/>
    <x v="0"/>
    <n v="9894812901"/>
    <x v="3"/>
    <s v="கூலி தொழில்/ Daily Wage"/>
    <s v="25,000 - 50,000"/>
    <x v="0"/>
    <x v="1"/>
    <x v="2"/>
    <x v="0"/>
    <s v="தே.மு.தி.க / DMDK"/>
    <x v="3"/>
    <x v="1"/>
    <x v="3"/>
    <x v="1"/>
    <x v="2"/>
    <x v="0"/>
    <x v="0"/>
    <x v="0"/>
    <s v="BC"/>
    <x v="14"/>
    <s v="he said based on the candidates"/>
    <s v="-"/>
    <s v="-"/>
    <s v="-"/>
    <s v="0.1.12 (60)"/>
    <x v="1"/>
    <x v="0"/>
    <x v="3"/>
    <x v="8"/>
    <n v="1.1351351351351351"/>
    <n v="0.96923076923076912"/>
    <n v="0.82894736842105265"/>
    <n v="1"/>
    <n v="1.3125"/>
    <n v="0.82894736842105265"/>
    <n v="10.5965574"/>
    <n v="78.542773199999999"/>
  </r>
  <r>
    <s v="yujmuyhf9vgx177iZiZo"/>
    <s v="2025-08-07 10:10:56.530890"/>
    <x v="5"/>
    <s v="(10.6041421, 78.5527393)"/>
    <s v="JH33+H39,,Viralimalai,621316,Tamil Nadu,India."/>
    <s v="https://firebasestorage.googleapis.com/v0/b/mindbrink-survey-production.appspot.com/o/audioFiles%2FAtznECuQc6klLPsRR6u2%2FnV4IA56gMWWp4NfG0H1PGfyqfM92%2F2025-08-07%2010%3A10%3A39.273174.m4a?alt=media&amp;token=65edfac4-cede-43a6-a164-becbc8430c58"/>
    <n v="257"/>
    <s v="false"/>
    <x v="0"/>
    <s v="+918940041476"/>
    <x v="0"/>
    <s v="VIRALIMALAI"/>
    <x v="4"/>
    <s v="Surya"/>
    <x v="0"/>
    <n v="7010958198"/>
    <x v="1"/>
    <s v="சொந்த தொழில் / சுயதொழில் செய்பவர்/ Self Employed/Business"/>
    <s v="10,000 - 25,000"/>
    <x v="2"/>
    <x v="1"/>
    <x v="4"/>
    <x v="3"/>
    <s v="அதிமுக / AIADMK"/>
    <x v="1"/>
    <x v="1"/>
    <x v="1"/>
    <x v="1"/>
    <x v="2"/>
    <x v="1"/>
    <x v="3"/>
    <x v="0"/>
    <s v="BC"/>
    <x v="14"/>
    <n v="0"/>
    <s v="-"/>
    <s v="-"/>
    <s v="-"/>
    <s v="0.1.12 (60)"/>
    <x v="1"/>
    <x v="0"/>
    <x v="1"/>
    <x v="8"/>
    <n v="1.1351351351351351"/>
    <n v="0.84848484848484851"/>
    <n v="1.0769230769230769"/>
    <n v="1.3175417349539618"/>
    <n v="1.3125"/>
    <n v="1.4188910991811896"/>
    <n v="10.604142100000001"/>
    <n v="78.552739299999999"/>
  </r>
  <r>
    <s v="Nel5Ua5uJg4aQYY17PaZ"/>
    <s v="2025-08-07 10:30:53.611112"/>
    <x v="5"/>
    <s v="(10.6099344, 78.5537054)"/>
    <s v="JH63+55H,,Viralimalai,621316,Tamil Nadu,India."/>
    <s v="https://firebasestorage.googleapis.com/v0/b/mindbrink-survey-production.appspot.com/o/audioFiles%2FAtznECuQc6klLPsRR6u2%2FnV4IA56gMWWp4NfG0H1PGfyqfM92%2F2025-08-07%2010%3A30%3A44.697955.m4a?alt=media&amp;token=f70ccb56-04b3-444b-a30a-f2c52ff92fb5"/>
    <n v="307"/>
    <s v="false"/>
    <x v="0"/>
    <s v="+918940041476"/>
    <x v="0"/>
    <s v="VIRALIMALAI"/>
    <x v="4"/>
    <s v="Ramachandran"/>
    <x v="0"/>
    <n v="9361441386"/>
    <x v="1"/>
    <s v="கூலி தொழில்/ Daily Wage"/>
    <s v="10,000 - 25,000"/>
    <x v="2"/>
    <x v="0"/>
    <x v="4"/>
    <x v="0"/>
    <s v="தமிழக வெற்றி கழகம் / TVK"/>
    <x v="0"/>
    <x v="0"/>
    <x v="0"/>
    <x v="0"/>
    <x v="1"/>
    <x v="3"/>
    <x v="0"/>
    <x v="2"/>
    <s v="OBC"/>
    <x v="7"/>
    <s v="he said &quot;i just want to vote nota&quot;"/>
    <s v="-"/>
    <s v="-"/>
    <s v="-"/>
    <s v="0.1.12 (60)"/>
    <x v="1"/>
    <x v="0"/>
    <x v="2"/>
    <x v="6"/>
    <n v="1.1351351351351351"/>
    <n v="0.84848484848484851"/>
    <n v="1.0769230769230769"/>
    <n v="1.3175417349539618"/>
    <n v="2.0275862068965518"/>
    <n v="1.4188910991811896"/>
    <n v="10.6099344"/>
    <n v="78.553705399999998"/>
  </r>
  <r>
    <s v="EPqxMsZPMXbpQBHnn5zu"/>
    <s v="2025-08-07 10:49:04.969867"/>
    <x v="5"/>
    <s v="(10.6137703, 78.5547391)"/>
    <s v="JH73+GVR,,Viralimalai,621316,Tamil Nadu,India."/>
    <s v="https://firebasestorage.googleapis.com/v0/b/mindbrink-survey-production.appspot.com/o/audioFiles%2FAtznECuQc6klLPsRR6u2%2FnV4IA56gMWWp4NfG0H1PGfyqfM92%2F2025-08-07%2010%3A48%3A44.309222.m4a?alt=media&amp;token=75976cf8-7219-42b8-88e9-9687fce894c6"/>
    <n v="444"/>
    <s v="false"/>
    <x v="0"/>
    <s v="+918940041476"/>
    <x v="0"/>
    <s v="VIRALIMALAI"/>
    <x v="4"/>
    <s v="Manikandan"/>
    <x v="0"/>
    <n v="9865865810"/>
    <x v="1"/>
    <s v="சொந்த தொழில் / சுயதொழில் செய்பவர்/ Self Employed/Business"/>
    <s v="10,000க்கும் குறைவானது/Less than 10,000"/>
    <x v="2"/>
    <x v="2"/>
    <x v="2"/>
    <x v="1"/>
    <s v="அதிமுக / AIADMK"/>
    <x v="3"/>
    <x v="0"/>
    <x v="0"/>
    <x v="2"/>
    <x v="2"/>
    <x v="0"/>
    <x v="2"/>
    <x v="2"/>
    <s v="OBC"/>
    <x v="45"/>
    <n v="0"/>
    <s v="-"/>
    <s v="-"/>
    <s v="-"/>
    <s v="0.1.12 (60)"/>
    <x v="1"/>
    <x v="0"/>
    <x v="1"/>
    <x v="2"/>
    <n v="1.1351351351351351"/>
    <n v="0.84848484848484851"/>
    <n v="1.0769230769230769"/>
    <n v="1"/>
    <n v="5.9154929577464786E-2"/>
    <n v="1.0769230769230769"/>
    <n v="10.613770300000001"/>
    <n v="78.554739100000006"/>
  </r>
  <r>
    <s v="aYUtZrYYq6GuEy4qYoek"/>
    <s v="2025-08-07 11:01:39.412743"/>
    <x v="5"/>
    <s v="(10.6152258, 78.5541801)"/>
    <s v="1,,Viralimalai,621316,Tamil Nadu,India."/>
    <s v="https://firebasestorage.googleapis.com/v0/b/mindbrink-survey-production.appspot.com/o/audioFiles%2FAtznECuQc6klLPsRR6u2%2FnV4IA56gMWWp4NfG0H1PGfyqfM92%2F2025-08-07%2011%3A01%3A23.928028.m4a?alt=media&amp;token=93622c61-14c6-4e7a-b4e9-01dd5ac66a78"/>
    <n v="363"/>
    <s v="false"/>
    <x v="0"/>
    <s v="+918940041476"/>
    <x v="0"/>
    <s v="VIRALIMALAI"/>
    <x v="4"/>
    <s v="Murugan"/>
    <x v="0"/>
    <n v="9952707146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3"/>
    <x v="0"/>
    <x v="0"/>
    <x v="2"/>
    <x v="0"/>
    <x v="3"/>
    <x v="2"/>
    <x v="1"/>
    <s v="SC"/>
    <x v="5"/>
    <s v="SUDDENLY PHONE RANG AND THE AUDIO MUTED"/>
    <s v="-"/>
    <s v="-"/>
    <s v="-"/>
    <s v="0.1.12 (60)"/>
    <x v="1"/>
    <x v="0"/>
    <x v="1"/>
    <x v="5"/>
    <n v="1.1351351351351351"/>
    <n v="0.84"/>
    <n v="0.80769230769230771"/>
    <n v="2.0011999302960199"/>
    <n v="1.6390243902439026"/>
    <n v="1.6163537898544778"/>
    <n v="10.615225799999999"/>
    <n v="78.554180099999996"/>
  </r>
  <r>
    <s v="BTjZRQp90IFzXdq58jMC"/>
    <s v="2025-08-07 11:12:34.940965"/>
    <x v="5"/>
    <s v="(10.6153486, 78.5543439)"/>
    <s v="1,,Viralimalai,621316,Tamil Nadu,India."/>
    <s v="https://firebasestorage.googleapis.com/v0/b/mindbrink-survey-production.appspot.com/o/audioFiles%2FAtznECuQc6klLPsRR6u2%2FnV4IA56gMWWp4NfG0H1PGfyqfM92%2F2025-08-07%2011%3A11%3A59.471491.m4a?alt=media&amp;token=11279e2f-4067-451b-b078-bcf7ab85e0a4"/>
    <n v="448"/>
    <s v="false"/>
    <x v="0"/>
    <s v="+918940041476"/>
    <x v="0"/>
    <s v="VIRALIMALAI"/>
    <x v="4"/>
    <s v="Subramanian"/>
    <x v="0"/>
    <n v="9787328819"/>
    <x v="3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3"/>
    <x v="0"/>
    <x v="0"/>
    <x v="2"/>
    <x v="1"/>
    <x v="3"/>
    <x v="0"/>
    <x v="4"/>
    <s v="BC"/>
    <x v="0"/>
    <s v="HE STARTS SPEAKING WITH THEM"/>
    <s v="-"/>
    <s v="-"/>
    <s v="-"/>
    <s v="0.1.12 (60)"/>
    <x v="1"/>
    <x v="0"/>
    <x v="1"/>
    <x v="0"/>
    <n v="1.1351351351351351"/>
    <n v="0.96923076923076912"/>
    <n v="0.82894736842105265"/>
    <n v="2.0011999302960199"/>
    <n v="1.3034482758620689"/>
    <n v="1.6588894159032797"/>
    <n v="10.615348600000001"/>
    <n v="78.554343900000006"/>
  </r>
  <r>
    <s v="lJ3XYkqNzwTBuFOiDZAk"/>
    <s v="2025-08-07 11:14:19.155558"/>
    <x v="5"/>
    <s v="(10.601052, 78.5453223)"/>
    <s v="JG2W+F44,,Viralimalai,621316,Tamil Nadu,India."/>
    <s v="https://firebasestorage.googleapis.com/v0/b/mindbrink-survey-production.appspot.com/o/audioFiles%2FAtznECuQc6klLPsRR6u2%2Fi7rHaGVsQtUuH9WIbNPBcYow6HH3%2F2025-08-07%2011%3A14%3A12.803971.m4a?alt=media&amp;token=74538d95-16e7-4baa-8f6d-d91b44683aa4"/>
    <n v="411"/>
    <s v="false"/>
    <x v="5"/>
    <s v="+917395821468"/>
    <x v="0"/>
    <s v="VIRALIMALAI"/>
    <x v="4"/>
    <s v="Ammala"/>
    <x v="1"/>
    <n v="7639814378"/>
    <x v="0"/>
    <s v="இல்லத்தரசி/ Housewife"/>
    <s v="10,000 - 25,000"/>
    <x v="2"/>
    <x v="1"/>
    <x v="1"/>
    <x v="1"/>
    <s v="அதிமுக / AIADMK"/>
    <x v="2"/>
    <x v="1"/>
    <x v="2"/>
    <x v="2"/>
    <x v="2"/>
    <x v="3"/>
    <x v="2"/>
    <x v="0"/>
    <s v="BC"/>
    <x v="7"/>
    <n v="0"/>
    <s v="-"/>
    <s v="-"/>
    <s v="-"/>
    <s v="0.1.12 (60)"/>
    <x v="1"/>
    <x v="0"/>
    <x v="1"/>
    <x v="6"/>
    <n v="0.8936170212765957"/>
    <n v="1.2824427480916032"/>
    <n v="0.95454545454545459"/>
    <n v="2.0011999302960199"/>
    <n v="2.0275862068965518"/>
    <n v="1.9102362971007465"/>
    <n v="10.601051999999999"/>
    <n v="78.545322299999995"/>
  </r>
  <r>
    <s v="I5u7AG6rmHkaUDhf4yLP"/>
    <s v="2025-08-07 11:15:12.626664"/>
    <x v="5"/>
    <s v="(10.6017311, 78.5449674)"/>
    <s v="West,,Viralimalai,621316,Tamil Nadu,India."/>
    <s v="https://firebasestorage.googleapis.com/v0/b/mindbrink-survey-production.appspot.com/o/audioFiles%2FAtznECuQc6klLPsRR6u2%2Fio3eMuqyU5eWdOSV7NnjRG3eOnc2%2F2025-08-07%2011%3A15%3A03.651994.m4a?alt=media&amp;token=ed841dc9-1e52-4eca-9e02-61d03208d2e4"/>
    <n v="323"/>
    <s v="false"/>
    <x v="4"/>
    <s v="+919790903597"/>
    <x v="0"/>
    <s v="VIRALIMALAI"/>
    <x v="4"/>
    <s v="marakatham"/>
    <x v="1"/>
    <n v="9655584316"/>
    <x v="2"/>
    <s v="இல்லத்தரசி/ Housewife"/>
    <s v="10,000 - 25,000"/>
    <x v="1"/>
    <x v="2"/>
    <x v="0"/>
    <x v="2"/>
    <s v="பிற கட்சிகள் / Others"/>
    <x v="0"/>
    <x v="0"/>
    <x v="0"/>
    <x v="1"/>
    <x v="2"/>
    <x v="0"/>
    <x v="0"/>
    <x v="0"/>
    <s v="BC"/>
    <x v="7"/>
    <s v="SHE SAID HER CASTE AS MUTTARAIYAR"/>
    <s v="-"/>
    <s v="-"/>
    <s v="-"/>
    <s v="0.1.12 (60)"/>
    <x v="1"/>
    <x v="0"/>
    <x v="7"/>
    <x v="6"/>
    <n v="0.8936170212765957"/>
    <n v="0.84"/>
    <n v="0.875"/>
    <n v="0.59193365685780508"/>
    <n v="2.0275862068965518"/>
    <n v="0.5179419497505795"/>
    <n v="10.6017311"/>
    <n v="78.544967400000004"/>
  </r>
  <r>
    <s v="JDwngGfvF74ascNwKGu9"/>
    <s v="2025-08-07 11:25:00.184131"/>
    <x v="5"/>
    <s v="(10.6007189, 78.5456773)"/>
    <s v="JG2W+78C,,Viralimalai,621316,Tamil Nadu,India."/>
    <s v="https://firebasestorage.googleapis.com/v0/b/mindbrink-survey-production.appspot.com/o/audioFiles%2FAtznECuQc6klLPsRR6u2%2Fi7rHaGVsQtUuH9WIbNPBcYow6HH3%2F2025-08-07%2011%3A24%3A54.713387.m4a?alt=media&amp;token=f83136a0-11fa-4e2a-8c28-3e5f45442d35"/>
    <n v="353"/>
    <s v="false"/>
    <x v="5"/>
    <s v="+917395821468"/>
    <x v="0"/>
    <s v="VIRALIMALAI"/>
    <x v="4"/>
    <s v="Jagathis"/>
    <x v="0"/>
    <n v="9087174251"/>
    <x v="1"/>
    <s v="பணியாளர்/ Employee"/>
    <s v="10,000 - 25,000"/>
    <x v="1"/>
    <x v="1"/>
    <x v="3"/>
    <x v="3"/>
    <s v="அதிமுக / AIADMK"/>
    <x v="1"/>
    <x v="1"/>
    <x v="1"/>
    <x v="2"/>
    <x v="2"/>
    <x v="1"/>
    <x v="2"/>
    <x v="7"/>
    <s v="BC"/>
    <x v="27"/>
    <s v="HE SAID HIS CASTE KAMMALAR"/>
    <s v="-"/>
    <s v="-"/>
    <s v="-"/>
    <s v="0.1.12 (60)"/>
    <x v="1"/>
    <x v="0"/>
    <x v="1"/>
    <x v="2"/>
    <n v="1.1351351351351351"/>
    <n v="0.84848484848484851"/>
    <n v="1.0769230769230769"/>
    <n v="1"/>
    <n v="5.9154929577464786E-2"/>
    <n v="1.0769230769230769"/>
    <n v="10.6007189"/>
    <n v="78.545677299999994"/>
  </r>
  <r>
    <s v="zEQdnYcj4XeYJUoPnLG1"/>
    <s v="2025-08-07 11:27:23.775922"/>
    <x v="5"/>
    <s v="(10.6004667, 78.5451483)"/>
    <s v="1017,,Viralimalai,621316,Tamil Nadu,India."/>
    <s v="https://firebasestorage.googleapis.com/v0/b/mindbrink-survey-production.appspot.com/o/audioFiles%2FAtznECuQc6klLPsRR6u2%2Fio3eMuqyU5eWdOSV7NnjRG3eOnc2%2F2025-08-07%2011%3A27%3A18.577389.m4a?alt=media&amp;token=afc5ecb1-b99e-48e5-90d0-ad348e2e950e"/>
    <n v="289"/>
    <s v="false"/>
    <x v="4"/>
    <s v="+919790903597"/>
    <x v="0"/>
    <s v="VIRALIMALAI"/>
    <x v="4"/>
    <s v="kannavali"/>
    <x v="1"/>
    <n v="9994368498"/>
    <x v="2"/>
    <s v="இல்லத்தரசி/ Housewife"/>
    <s v="10,000 - 25,000"/>
    <x v="1"/>
    <x v="1"/>
    <x v="1"/>
    <x v="1"/>
    <s v="அதிமுக / AIADMK"/>
    <x v="1"/>
    <x v="0"/>
    <x v="0"/>
    <x v="1"/>
    <x v="1"/>
    <x v="0"/>
    <x v="2"/>
    <x v="0"/>
    <s v="BC"/>
    <x v="7"/>
    <s v="HE SAID HIS CASTE MUTTARAIYAR"/>
    <s v="-"/>
    <s v="-"/>
    <s v="-"/>
    <s v="0.1.12 (60)"/>
    <x v="1"/>
    <x v="0"/>
    <x v="1"/>
    <x v="6"/>
    <n v="0.8936170212765957"/>
    <n v="0.84"/>
    <n v="0.875"/>
    <n v="2.0011999302960199"/>
    <n v="2.0275862068965518"/>
    <n v="1.7510499390090175"/>
    <n v="10.6004667"/>
    <n v="78.545148299999994"/>
  </r>
  <r>
    <s v="C8M2WcLHDDBF7QPapq9C"/>
    <s v="2025-08-07 11:31:40.099679"/>
    <x v="5"/>
    <s v="(10.6102947, 78.5509396)"/>
    <s v="29/16,,Viralimalai,620009,Tamil Nadu,India."/>
    <s v="https://firebasestorage.googleapis.com/v0/b/mindbrink-survey-production.appspot.com/o/audioFiles%2FAtznECuQc6klLPsRR6u2%2FnV4IA56gMWWp4NfG0H1PGfyqfM92%2F2025-08-07%2011%3A31%3A29.301861.m4a?alt=media&amp;token=a05f7bad-8477-4d4c-9304-b18af1323559"/>
    <n v="460"/>
    <s v="false"/>
    <x v="0"/>
    <s v="+918940041476"/>
    <x v="0"/>
    <s v="VIRALIMALAI"/>
    <x v="4"/>
    <s v="Francis"/>
    <x v="0"/>
    <n v="9500713810"/>
    <x v="2"/>
    <s v="விவசாயி/ Farmer"/>
    <s v="10,000க்கும் குறைவானது/Less than 10,000"/>
    <x v="2"/>
    <x v="2"/>
    <x v="0"/>
    <x v="0"/>
    <s v="திமுக / DMK"/>
    <x v="0"/>
    <x v="0"/>
    <x v="0"/>
    <x v="1"/>
    <x v="0"/>
    <x v="3"/>
    <x v="7"/>
    <x v="1"/>
    <s v="Christian"/>
    <x v="5"/>
    <n v="0"/>
    <s v="-"/>
    <s v="-"/>
    <s v="-"/>
    <s v="0.1.12 (60)"/>
    <x v="1"/>
    <x v="0"/>
    <x v="0"/>
    <x v="5"/>
    <n v="1.1351351351351351"/>
    <n v="0.84"/>
    <n v="0.80769230769230771"/>
    <n v="0.59193365685780508"/>
    <n v="1.6390243902439026"/>
    <n v="0.47810026130822719"/>
    <n v="10.610294700000001"/>
    <n v="78.550939600000007"/>
  </r>
  <r>
    <s v="PZy5tSD88EmJ8vNoJ3iz"/>
    <s v="2025-08-07 11:33:01.114853"/>
    <x v="5"/>
    <s v="(10.601065, 78.5456773)"/>
    <s v="1,,Viralimalai,621316,Tamil Nadu,India."/>
    <s v="https://firebasestorage.googleapis.com/v0/b/mindbrink-survey-production.appspot.com/o/audioFiles%2FAtznECuQc6klLPsRR6u2%2Fi7rHaGVsQtUuH9WIbNPBcYow6HH3%2F2025-08-07%2011%3A32%3A50.641254.m4a?alt=media&amp;token=c05ac502-679f-4e97-8159-2bd5c3c8539c"/>
    <n v="352"/>
    <s v="false"/>
    <x v="5"/>
    <s v="+917395821468"/>
    <x v="0"/>
    <s v="VIRALIMALAI"/>
    <x v="4"/>
    <s v="Banu"/>
    <x v="1"/>
    <n v="958590205"/>
    <x v="3"/>
    <s v="இல்லத்தரசி/ Housewife"/>
    <s v="10,000க்கும் குறைவானது/Less than 10,000"/>
    <x v="0"/>
    <x v="0"/>
    <x v="0"/>
    <x v="0"/>
    <s v="திமுக / DMK"/>
    <x v="0"/>
    <x v="0"/>
    <x v="0"/>
    <x v="1"/>
    <x v="1"/>
    <x v="0"/>
    <x v="0"/>
    <x v="0"/>
    <s v="BC"/>
    <x v="7"/>
    <s v="PHONE NUMBER ONLY 9 NUMBERS"/>
    <s v="-"/>
    <s v="-"/>
    <s v="-"/>
    <s v="0.1.12 (60)"/>
    <x v="1"/>
    <x v="0"/>
    <x v="0"/>
    <x v="6"/>
    <n v="0.8936170212765957"/>
    <n v="0.96923076923076912"/>
    <n v="1.1666666666666667"/>
    <n v="0.59193365685780508"/>
    <n v="2.0275862068965518"/>
    <n v="0.690589266334106"/>
    <n v="10.601065"/>
    <n v="78.545677299999994"/>
  </r>
  <r>
    <s v="4zqQoz6mdV4DZ96JkQ9N"/>
    <s v="2025-08-07 11:34:37.780941"/>
    <x v="5"/>
    <s v="(10.6001648, 78.5450013)"/>
    <s v="JG2W+442,,Viralimalai,621316,Tamil Nadu,India."/>
    <s v="https://firebasestorage.googleapis.com/v0/b/mindbrink-survey-production.appspot.com/o/audioFiles%2FAtznECuQc6klLPsRR6u2%2Fio3eMuqyU5eWdOSV7NnjRG3eOnc2%2F2025-08-07%2011%3A34%3A30.895481.m4a?alt=media&amp;token=a92d957c-477c-4ad3-834a-8ae9b1b48f41"/>
    <n v="330"/>
    <s v="false"/>
    <x v="4"/>
    <s v="+919790903597"/>
    <x v="0"/>
    <s v="VIRALIMALAI"/>
    <x v="4"/>
    <s v="muanseechyappa"/>
    <x v="0"/>
    <n v="9965062565"/>
    <x v="3"/>
    <s v="சொந்த தொழில் / சுயதொழில் செய்பவர்/ Self Employed/Business"/>
    <s v="10,000 - 25,000"/>
    <x v="1"/>
    <x v="1"/>
    <x v="4"/>
    <x v="3"/>
    <s v="தமிழக வெற்றி கழகம் / TVK"/>
    <x v="0"/>
    <x v="1"/>
    <x v="2"/>
    <x v="2"/>
    <x v="2"/>
    <x v="0"/>
    <x v="2"/>
    <x v="5"/>
    <s v="ST"/>
    <x v="17"/>
    <s v="HE SAID ST VANNAR , AND HIS NAME SPELLING IS WRONG"/>
    <s v="-"/>
    <s v="-"/>
    <s v="-"/>
    <s v="0.1.12 (60)"/>
    <x v="1"/>
    <x v="0"/>
    <x v="2"/>
    <x v="2"/>
    <n v="1.1351351351351351"/>
    <n v="0.96923076923076912"/>
    <n v="0.82894736842105265"/>
    <n v="1.3175417349539618"/>
    <n v="5.9154929577464786E-2"/>
    <n v="1.0921727539749946"/>
    <n v="10.6001648"/>
    <n v="78.545001299999996"/>
  </r>
  <r>
    <s v="odUdZHtm3zz6JsPt1dhm"/>
    <s v="2025-08-07 11:39:23.001947"/>
    <x v="5"/>
    <s v="(10.6097707, 78.5499985)"/>
    <s v="997/8,,Viralimalai,614602,Tamil Nadu,India."/>
    <s v="https://firebasestorage.googleapis.com/v0/b/mindbrink-survey-production.appspot.com/o/audioFiles%2FAtznECuQc6klLPsRR6u2%2FnV4IA56gMWWp4NfG0H1PGfyqfM92%2F2025-08-07%2011%3A39%3A17.170865.m4a?alt=media&amp;token=0eb525f0-ca04-4d5a-9da8-8f8b7541a1e3"/>
    <n v="296"/>
    <s v="false"/>
    <x v="0"/>
    <s v="+918940041476"/>
    <x v="0"/>
    <s v="VIRALIMALAI"/>
    <x v="4"/>
    <s v="Balaji"/>
    <x v="0"/>
    <n v="7710075981"/>
    <x v="0"/>
    <s v="பணியாளர்/ Employee"/>
    <s v="50,000 - 1,00,000"/>
    <x v="1"/>
    <x v="1"/>
    <x v="2"/>
    <x v="3"/>
    <s v="தமிழக வெற்றி கழகம் / TVK"/>
    <x v="0"/>
    <x v="1"/>
    <x v="1"/>
    <x v="2"/>
    <x v="2"/>
    <x v="3"/>
    <x v="0"/>
    <x v="4"/>
    <s v="General"/>
    <x v="46"/>
    <s v="AMBIANCE SOUND IS HIGH"/>
    <s v="-"/>
    <s v="-"/>
    <s v="-"/>
    <s v="0.1.12 (60)"/>
    <x v="1"/>
    <x v="0"/>
    <x v="2"/>
    <x v="2"/>
    <n v="1.1351351351351351"/>
    <n v="1.2824427480916032"/>
    <n v="1.9534883720930234"/>
    <n v="1"/>
    <n v="5.9154929577464786E-2"/>
    <n v="1.9534883720930234"/>
    <n v="10.6097707"/>
    <n v="78.549998500000001"/>
  </r>
  <r>
    <s v="eGGRFkRrrpThCMWzq2wW"/>
    <s v="2025-08-07 11:41:26.729626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41%3A21.134893.m4a?alt=media&amp;token=c4cc9189-9fa5-4ba3-add9-59410894be61"/>
    <n v="374"/>
    <s v="false"/>
    <x v="5"/>
    <s v="+917395821468"/>
    <x v="0"/>
    <s v="VIRALIMALAI"/>
    <x v="4"/>
    <s v="Nallu"/>
    <x v="1"/>
    <n v="9626534352"/>
    <x v="2"/>
    <s v="கூலி தொழில்/ Daily Wage"/>
    <s v="10,000 - 25,000"/>
    <x v="1"/>
    <x v="0"/>
    <x v="0"/>
    <x v="1"/>
    <s v="அதிமுக / AIADMK"/>
    <x v="1"/>
    <x v="1"/>
    <x v="2"/>
    <x v="2"/>
    <x v="2"/>
    <x v="2"/>
    <x v="0"/>
    <x v="1"/>
    <s v="SC"/>
    <x v="3"/>
    <n v="0"/>
    <s v="-"/>
    <s v="-"/>
    <s v="-"/>
    <s v="0.1.12 (60)"/>
    <x v="1"/>
    <x v="0"/>
    <x v="1"/>
    <x v="3"/>
    <n v="0.8936170212765957"/>
    <n v="0.84"/>
    <n v="0.875"/>
    <n v="0.59193365685780508"/>
    <n v="2.1"/>
    <n v="0.5179419497505795"/>
    <n v="10.600026700000001"/>
    <n v="78.545677299999994"/>
  </r>
  <r>
    <s v="Diy1LCIX7XecEggNQi3f"/>
    <s v="2025-08-07 11:42:30.915733"/>
    <x v="5"/>
    <s v="(10.5994267, 78.544995)"/>
    <s v="HGXW+P3V,,Viralimalai,621316,Tamil Nadu,India."/>
    <s v="https://firebasestorage.googleapis.com/v0/b/mindbrink-survey-production.appspot.com/o/audioFiles%2FAtznECuQc6klLPsRR6u2%2Fio3eMuqyU5eWdOSV7NnjRG3eOnc2%2F2025-08-07%2011%3A42%3A25.886579.m4a?alt=media&amp;token=d024dd89-39a7-4f48-aaf6-b2950e04ea1b"/>
    <n v="263"/>
    <s v="false"/>
    <x v="4"/>
    <s v="+919790903597"/>
    <x v="0"/>
    <s v="VIRALIMALAI"/>
    <x v="4"/>
    <s v="nanithini"/>
    <x v="1"/>
    <n v="7448754639"/>
    <x v="1"/>
    <s v="இல்லத்தரசி/ Housewife"/>
    <s v="10,000 - 25,000"/>
    <x v="0"/>
    <x v="1"/>
    <x v="3"/>
    <x v="3"/>
    <s v="அதிமுக / AIADMK"/>
    <x v="3"/>
    <x v="1"/>
    <x v="1"/>
    <x v="2"/>
    <x v="2"/>
    <x v="0"/>
    <x v="0"/>
    <x v="7"/>
    <s v="General"/>
    <x v="7"/>
    <s v="she said muttaraiyar as her caste"/>
    <s v="-"/>
    <s v="-"/>
    <s v="-"/>
    <s v="0.1.12 (60)"/>
    <x v="1"/>
    <x v="0"/>
    <x v="1"/>
    <x v="6"/>
    <n v="0.8936170212765957"/>
    <n v="0.84848484848484851"/>
    <n v="0.70000000000000007"/>
    <n v="1"/>
    <n v="2.0275862068965518"/>
    <n v="0.70000000000000007"/>
    <n v="10.5994267"/>
    <n v="78.544995"/>
  </r>
  <r>
    <s v="ESg2jqBv1bp1faojg3P2"/>
    <s v="2025-08-07 11:48:04.538486"/>
    <x v="5"/>
    <s v="(10.6092957, 78.5493328)"/>
    <s v="JG5X+PPX,,Viralimalai,621316,Tamil Nadu,India."/>
    <s v="https://firebasestorage.googleapis.com/v0/b/mindbrink-survey-production.appspot.com/o/audioFiles%2FAtznECuQc6klLPsRR6u2%2FnV4IA56gMWWp4NfG0H1PGfyqfM92%2F2025-08-07%2011%3A47%3A57.710900.m4a?alt=media&amp;token=723a5002-ee07-4e0e-b9c5-57cb78f8984e"/>
    <n v="382"/>
    <s v="false"/>
    <x v="0"/>
    <s v="+918940041476"/>
    <x v="0"/>
    <s v="VIRALIMALAI"/>
    <x v="4"/>
    <s v="Amuldass"/>
    <x v="0"/>
    <n v="9865352473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3"/>
    <x v="0"/>
    <x v="0"/>
    <x v="1"/>
    <x v="1"/>
    <x v="0"/>
    <x v="0"/>
    <x v="6"/>
    <s v="Christian"/>
    <x v="4"/>
    <n v="0"/>
    <s v="-"/>
    <s v="-"/>
    <s v="-"/>
    <s v="0.1.12 (60)"/>
    <x v="1"/>
    <x v="0"/>
    <x v="1"/>
    <x v="4"/>
    <n v="1.1351351351351351"/>
    <n v="0.84"/>
    <n v="0.80769230769230771"/>
    <n v="0.59193365685780508"/>
    <n v="0.76363636363636367"/>
    <n v="0.47810026130822719"/>
    <n v="10.609295700000001"/>
    <n v="78.549332800000002"/>
  </r>
  <r>
    <s v="tqfKOD4vzHLeT0fXTZ5e"/>
    <s v="2025-08-07 11:52:02.364915"/>
    <x v="5"/>
    <s v="(10.6000267, 78.5456773)"/>
    <s v="JG2W+559,,Viralimalai,621316,Tamil Nadu,India."/>
    <s v="https://firebasestorage.googleapis.com/v0/b/mindbrink-survey-production.appspot.com/o/audioFiles%2FAtznECuQc6klLPsRR6u2%2Fi7rHaGVsQtUuH9WIbNPBcYow6HH3%2F2025-08-07%2011%3A51%3A56.329681.m4a?alt=media&amp;token=e8e1c7dc-7acb-40fa-a734-129eb1ccd057"/>
    <n v="276"/>
    <s v="false"/>
    <x v="5"/>
    <s v="+917395821468"/>
    <x v="0"/>
    <s v="VIRALIMALAI"/>
    <x v="4"/>
    <s v="muthukumar"/>
    <x v="0"/>
    <n v="9994304336"/>
    <x v="2"/>
    <s v="சொந்த தொழில் / சுயதொழில் செய்பவர்/ Self Employed/Business"/>
    <s v="10,000க்கும் குறைவானது/Less than 10,000"/>
    <x v="0"/>
    <x v="0"/>
    <x v="0"/>
    <x v="0"/>
    <s v="அதிமுக / AIADMK"/>
    <x v="3"/>
    <x v="0"/>
    <x v="0"/>
    <x v="0"/>
    <x v="1"/>
    <x v="0"/>
    <x v="7"/>
    <x v="2"/>
    <s v="BC"/>
    <x v="2"/>
    <n v="0"/>
    <s v="-"/>
    <s v="-"/>
    <s v="-"/>
    <s v="0.1.12 (60)"/>
    <x v="1"/>
    <x v="0"/>
    <x v="1"/>
    <x v="2"/>
    <n v="1.1351351351351351"/>
    <n v="0.84"/>
    <n v="0.80769230769230771"/>
    <n v="0.59193365685780508"/>
    <n v="5.9154929577464786E-2"/>
    <n v="0.47810026130822719"/>
    <n v="10.600026700000001"/>
    <n v="78.545677299999994"/>
  </r>
  <r>
    <s v="ma9iDMBALBw2wEi08mqd"/>
    <s v="2025-08-07 11:55:02.998351"/>
    <x v="5"/>
    <s v="(10.6000534, 78.5438594)"/>
    <s v="JG2V+2CV,,Viralimalai,621316,Tamil Nadu,India."/>
    <s v="https://firebasestorage.googleapis.com/v0/b/mindbrink-survey-production.appspot.com/o/audioFiles%2FAtznECuQc6klLPsRR6u2%2Fio3eMuqyU5eWdOSV7NnjRG3eOnc2%2F2025-08-07%2011%3A54%3A55.208671.m4a?alt=media&amp;token=dcbeb90f-67b8-42ab-a604-4e5a9ac61fb0"/>
    <n v="265"/>
    <s v="false"/>
    <x v="4"/>
    <s v="+919790903597"/>
    <x v="0"/>
    <s v="VIRALIMALAI"/>
    <x v="4"/>
    <s v="vimala"/>
    <x v="1"/>
    <n v="7708411646"/>
    <x v="0"/>
    <s v="இல்லத்தரசி/ Housewife"/>
    <s v="10,000 - 25,000"/>
    <x v="0"/>
    <x v="2"/>
    <x v="2"/>
    <x v="2"/>
    <s v="அதிமுக / AIADMK"/>
    <x v="1"/>
    <x v="0"/>
    <x v="0"/>
    <x v="1"/>
    <x v="0"/>
    <x v="0"/>
    <x v="0"/>
    <x v="2"/>
    <s v="SC"/>
    <x v="3"/>
    <n v="0"/>
    <s v="-"/>
    <s v="-"/>
    <s v="-"/>
    <s v="0.1.12 (60)"/>
    <x v="1"/>
    <x v="0"/>
    <x v="1"/>
    <x v="3"/>
    <n v="0.8936170212765957"/>
    <n v="1.2824427480916032"/>
    <n v="0.95454545454545459"/>
    <n v="1"/>
    <n v="2.1"/>
    <n v="0.95454545454545459"/>
    <n v="10.6000534"/>
    <n v="78.543859400000002"/>
  </r>
  <r>
    <s v="QZejXcW367SnLigONV51"/>
    <s v="2025-08-07 12:00:45.985624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0%3A37.552158.m4a?alt=media&amp;token=5cd73000-4674-44b4-9a8b-59755b992291"/>
    <n v="278"/>
    <s v="false"/>
    <x v="4"/>
    <s v="+919790903597"/>
    <x v="0"/>
    <s v="VIRALIMALAI"/>
    <x v="4"/>
    <s v="suba"/>
    <x v="1"/>
    <n v="9786811407"/>
    <x v="0"/>
    <s v="இல்லத்தரசி/ Housewife"/>
    <s v="10,000 - 25,000"/>
    <x v="2"/>
    <x v="1"/>
    <x v="2"/>
    <x v="2"/>
    <s v="அதிமுக / AIADMK"/>
    <x v="3"/>
    <x v="1"/>
    <x v="2"/>
    <x v="1"/>
    <x v="0"/>
    <x v="1"/>
    <x v="2"/>
    <x v="0"/>
    <s v="SC"/>
    <x v="3"/>
    <n v="0"/>
    <s v="-"/>
    <s v="-"/>
    <s v="-"/>
    <s v="0.1.12 (60)"/>
    <x v="1"/>
    <x v="0"/>
    <x v="1"/>
    <x v="3"/>
    <n v="0.8936170212765957"/>
    <n v="1.2824427480916032"/>
    <n v="0.95454545454545459"/>
    <n v="1"/>
    <n v="2.1"/>
    <n v="0.95454545454545459"/>
    <n v="10.599654599999999"/>
    <n v="78.544967400000004"/>
  </r>
  <r>
    <s v="LE8PdPwII87UULo93Ax3"/>
    <s v="2025-08-07 12:02:54.202116"/>
    <x v="5"/>
    <s v="(10.581935, 78.523825)"/>
    <s v="Unnamed Road,,Kodumbalur,621316,Tamil Nadu,India."/>
    <s v="https://firebasestorage.googleapis.com/v0/b/mindbrink-survey-production.appspot.com/o/audioFiles%2FAtznECuQc6klLPsRR6u2%2FvgezSzrsuLVlWSdHweefXnEvA793%2F2025-08-07%2012%3A02%3A47.607862.m4a?alt=media&amp;token=56ec287c-7601-4cb5-985d-120f844c4402"/>
    <n v="434"/>
    <s v="false"/>
    <x v="6"/>
    <s v="+919976239565"/>
    <x v="0"/>
    <s v="VIRALIMALAI"/>
    <x v="4"/>
    <s v="k.thilagam"/>
    <x v="1"/>
    <n v="9952746388"/>
    <x v="3"/>
    <s v="இல்லத்தரசி/ Housewife"/>
    <s v="10,000க்கும் குறைவானது/Less than 10,000"/>
    <x v="2"/>
    <x v="2"/>
    <x v="0"/>
    <x v="0"/>
    <s v="திமுக / DMK"/>
    <x v="0"/>
    <x v="0"/>
    <x v="0"/>
    <x v="2"/>
    <x v="1"/>
    <x v="0"/>
    <x v="7"/>
    <x v="0"/>
    <s v="BC"/>
    <x v="14"/>
    <n v="0"/>
    <s v="-"/>
    <s v="-"/>
    <s v="-"/>
    <s v="0.1.12 (60)"/>
    <x v="1"/>
    <x v="0"/>
    <x v="0"/>
    <x v="8"/>
    <n v="0.8936170212765957"/>
    <n v="0.96923076923076912"/>
    <n v="1.1666666666666667"/>
    <n v="0.59193365685780508"/>
    <n v="1.3125"/>
    <n v="0.690589266334106"/>
    <n v="10.581935"/>
    <n v="78.523825000000002"/>
  </r>
  <r>
    <s v="Vu5YSMALnnnG3TxwRDiy"/>
    <s v="2025-08-07 12:04:10.074764"/>
    <x v="5"/>
    <s v="(10.6078485, 78.5485952)"/>
    <s v="JG5X+4FQ,,Viralimalai,621316,Tamil Nadu,India."/>
    <s v="https://firebasestorage.googleapis.com/v0/b/mindbrink-survey-production.appspot.com/o/audioFiles%2FAtznECuQc6klLPsRR6u2%2FnV4IA56gMWWp4NfG0H1PGfyqfM92%2F2025-08-07%2012%3A03%3A52.027855.m4a?alt=media&amp;token=e17ea074-5cfe-47ea-9266-296f4447deda"/>
    <n v="738"/>
    <s v="false"/>
    <x v="0"/>
    <s v="+918940041476"/>
    <x v="0"/>
    <s v="VIRALIMALAI"/>
    <x v="4"/>
    <s v="Manimaran"/>
    <x v="0"/>
    <n v="8220338365"/>
    <x v="1"/>
    <s v="கூலி தொழில்/ Daily Wage"/>
    <s v="10,000க்கும் குறைவானது/Less than 10,000"/>
    <x v="1"/>
    <x v="2"/>
    <x v="3"/>
    <x v="0"/>
    <s v="திமுக / DMK"/>
    <x v="0"/>
    <x v="0"/>
    <x v="0"/>
    <x v="1"/>
    <x v="1"/>
    <x v="0"/>
    <x v="7"/>
    <x v="7"/>
    <s v="SC"/>
    <x v="5"/>
    <n v="0"/>
    <s v="-"/>
    <s v="-"/>
    <s v="-"/>
    <s v="0.1.12 (60)"/>
    <x v="1"/>
    <x v="0"/>
    <x v="0"/>
    <x v="5"/>
    <n v="1.1351351351351351"/>
    <n v="0.84848484848484851"/>
    <n v="1.0769230769230769"/>
    <n v="1"/>
    <n v="1.6390243902439026"/>
    <n v="1.0769230769230769"/>
    <n v="10.607848499999999"/>
    <n v="78.548595199999994"/>
  </r>
  <r>
    <s v="c0UZzdHeYs0zCkuIH8j5"/>
    <s v="2025-08-07 12:04:26.945892"/>
    <x v="5"/>
    <s v="(10.5998949, 78.5438058)"/>
    <s v="JG2V+2CV,,Viralimalai,621316,Tamil Nadu,India."/>
    <s v="https://firebasestorage.googleapis.com/v0/b/mindbrink-survey-production.appspot.com/o/audioFiles%2FAtznECuQc6klLPsRR6u2%2Fi7rHaGVsQtUuH9WIbNPBcYow6HH3%2F2025-08-07%2012%3A04%3A22.158404.m4a?alt=media&amp;token=6e1b68db-a182-48eb-ad42-a48781ffcfdb"/>
    <n v="442"/>
    <s v="false"/>
    <x v="5"/>
    <s v="+917395821468"/>
    <x v="0"/>
    <s v="VIRALIMALAI"/>
    <x v="4"/>
    <s v="Arokiyamary"/>
    <x v="1"/>
    <n v="7825070890"/>
    <x v="1"/>
    <s v="இல்லத்தரசி/ Housewife"/>
    <s v="10,000க்கும் குறைவானது/Less than 10,000"/>
    <x v="0"/>
    <x v="0"/>
    <x v="0"/>
    <x v="0"/>
    <s v="அதிமுக / AIADMK"/>
    <x v="3"/>
    <x v="0"/>
    <x v="0"/>
    <x v="0"/>
    <x v="0"/>
    <x v="0"/>
    <x v="0"/>
    <x v="0"/>
    <s v="BC"/>
    <x v="27"/>
    <s v="she said she didnt know about what they are doing (TVK) and she said her cast as kammalar"/>
    <s v="-"/>
    <s v="-"/>
    <s v="-"/>
    <s v="0.1.12 (60)"/>
    <x v="1"/>
    <x v="0"/>
    <x v="1"/>
    <x v="2"/>
    <n v="0.8936170212765957"/>
    <n v="0.84848484848484851"/>
    <n v="0.70000000000000007"/>
    <n v="0.59193365685780508"/>
    <n v="5.9154929577464786E-2"/>
    <n v="0.41435355980046362"/>
    <n v="10.599894900000001"/>
    <n v="78.543805800000001"/>
  </r>
  <r>
    <s v="3AwiOexnSMzk0upcCicg"/>
    <s v="2025-08-07 12:07:32.973968"/>
    <x v="5"/>
    <s v="(10.5996546, 78.5449674)"/>
    <s v="39,,Manapparai,621306,Tamil Nadu,India."/>
    <s v="https://firebasestorage.googleapis.com/v0/b/mindbrink-survey-production.appspot.com/o/audioFiles%2FAtznECuQc6klLPsRR6u2%2Fio3eMuqyU5eWdOSV7NnjRG3eOnc2%2F2025-08-07%2012%3A07%3A24.865333.m4a?alt=media&amp;token=4985aebd-1e0e-493b-aed2-7d74a0f5bf83"/>
    <n v="324"/>
    <s v="false"/>
    <x v="4"/>
    <s v="+919790903597"/>
    <x v="0"/>
    <s v="VIRALIMALAI"/>
    <x v="4"/>
    <s v="annave"/>
    <x v="1"/>
    <n v="9626980092"/>
    <x v="3"/>
    <s v="இல்லத்தரசி/ Housewife"/>
    <s v="10,000 - 25,000"/>
    <x v="1"/>
    <x v="1"/>
    <x v="2"/>
    <x v="2"/>
    <s v="பிற கட்சிகள் / Others"/>
    <x v="0"/>
    <x v="0"/>
    <x v="0"/>
    <x v="0"/>
    <x v="1"/>
    <x v="1"/>
    <x v="0"/>
    <x v="4"/>
    <s v="BC"/>
    <x v="14"/>
    <n v="0"/>
    <s v="-"/>
    <s v="-"/>
    <s v="-"/>
    <s v="0.1.12 (60)"/>
    <x v="1"/>
    <x v="0"/>
    <x v="7"/>
    <x v="8"/>
    <n v="0.8936170212765957"/>
    <n v="0.96923076923076912"/>
    <n v="1.1666666666666667"/>
    <n v="1"/>
    <n v="1.3125"/>
    <n v="1.1666666666666667"/>
    <n v="10.599654599999999"/>
    <n v="78.544967400000004"/>
  </r>
  <r>
    <s v="pD6a9DiojuGOVREHosMv"/>
    <s v="2025-08-07 12:15:03.506209"/>
    <x v="5"/>
    <s v="(10.6002626, 78.5431994)"/>
    <s v="JG2V+2CV,,Viralimalai,621316,Tamil Nadu,India."/>
    <s v="https://firebasestorage.googleapis.com/v0/b/mindbrink-survey-production.appspot.com/o/audioFiles%2FAtznECuQc6klLPsRR6u2%2Fio3eMuqyU5eWdOSV7NnjRG3eOnc2%2F2025-08-07%2012%3A14%3A56.055824.m4a?alt=media&amp;token=9d8f3a1f-9930-4acc-83f8-6f061b1d1e03"/>
    <n v="320"/>
    <s v="false"/>
    <x v="4"/>
    <s v="+919790903597"/>
    <x v="0"/>
    <s v="VIRALIMALAI"/>
    <x v="4"/>
    <s v="selvi"/>
    <x v="1"/>
    <n v="9600659741"/>
    <x v="2"/>
    <s v="சொந்த தொழில் / சுயதொழில் செய்பவர்/ Self Employed/Business"/>
    <s v="10,000 - 25,000"/>
    <x v="0"/>
    <x v="0"/>
    <x v="2"/>
    <x v="2"/>
    <s v="அதிமுக / AIADMK"/>
    <x v="3"/>
    <x v="1"/>
    <x v="1"/>
    <x v="2"/>
    <x v="2"/>
    <x v="2"/>
    <x v="0"/>
    <x v="0"/>
    <s v="BC"/>
    <x v="14"/>
    <n v="0"/>
    <s v="-"/>
    <s v="-"/>
    <s v="-"/>
    <s v="0.1.12 (60)"/>
    <x v="1"/>
    <x v="0"/>
    <x v="1"/>
    <x v="8"/>
    <n v="0.8936170212765957"/>
    <n v="0.84"/>
    <n v="0.875"/>
    <n v="1"/>
    <n v="1.3125"/>
    <n v="0.875"/>
    <n v="10.600262600000001"/>
    <n v="78.543199400000006"/>
  </r>
  <r>
    <s v="cInRhpZfWIrDnwe9IDQ7"/>
    <s v="2025-08-07 12:17:38.689411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2%3A17%3A33.898291.m4a?alt=media&amp;token=3ec907b1-5c83-4b65-828f-ce40c548e63a"/>
    <n v="379"/>
    <s v="false"/>
    <x v="5"/>
    <s v="+917395821468"/>
    <x v="0"/>
    <s v="VIRALIMALAI"/>
    <x v="4"/>
    <s v="Naga lakshmi"/>
    <x v="1"/>
    <n v="7010764838"/>
    <x v="2"/>
    <s v="இல்லத்தரசி/ Housewife"/>
    <s v="10,000 - 25,000"/>
    <x v="0"/>
    <x v="0"/>
    <x v="0"/>
    <x v="2"/>
    <s v="அதிமுக / AIADMK"/>
    <x v="3"/>
    <x v="0"/>
    <x v="0"/>
    <x v="1"/>
    <x v="0"/>
    <x v="3"/>
    <x v="0"/>
    <x v="2"/>
    <s v="OBC"/>
    <x v="2"/>
    <s v="she didnt mention the caste"/>
    <s v="-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01359"/>
    <n v="78.544257500000001"/>
  </r>
  <r>
    <s v="xC7Ft6jZzqAyonAabZpm"/>
    <s v="2025-08-07 12:19:49.399316"/>
    <x v="5"/>
    <s v="(10.5960667, 78.5404667)"/>
    <s v="HGWR+7J7,,Viralimalai,621316,Tamil Nadu,India."/>
    <s v="https://firebasestorage.googleapis.com/v0/b/mindbrink-survey-production.appspot.com/o/audioFiles%2FAtznECuQc6klLPsRR6u2%2FvgezSzrsuLVlWSdHweefXnEvA793%2F2025-08-07%2012%3A19%3A43.444158.m4a?alt=media&amp;token=c86e39ba-3704-4e74-84c2-a596bad4528b"/>
    <n v="310"/>
    <s v="false"/>
    <x v="6"/>
    <s v="+919976239565"/>
    <x v="0"/>
    <s v="VIRALIMALAI"/>
    <x v="4"/>
    <s v="k.jayapiragash"/>
    <x v="0"/>
    <n v="9789774842"/>
    <x v="0"/>
    <s v="சொந்த தொழில் / சுயதொழில் செய்பவர்/ Self Employed/Business"/>
    <s v="10,000 - 25,000"/>
    <x v="2"/>
    <x v="1"/>
    <x v="0"/>
    <x v="3"/>
    <s v="தமிழக வெற்றி கழகம் / TVK"/>
    <x v="0"/>
    <x v="1"/>
    <x v="1"/>
    <x v="2"/>
    <x v="2"/>
    <x v="0"/>
    <x v="0"/>
    <x v="0"/>
    <s v="BC"/>
    <x v="14"/>
    <n v="0"/>
    <s v="-"/>
    <s v="-"/>
    <s v="-"/>
    <s v="0.1.12 (60)"/>
    <x v="1"/>
    <x v="0"/>
    <x v="2"/>
    <x v="8"/>
    <n v="1.1351351351351351"/>
    <n v="1.2824427480916032"/>
    <n v="1.9534883720930234"/>
    <n v="0.59193365685780508"/>
    <n v="1.3125"/>
    <n v="1.1563355157222239"/>
    <n v="10.5960667"/>
    <n v="78.540466699999996"/>
  </r>
  <r>
    <s v="kFLv5FDxpyEtuzoti5Vs"/>
    <s v="2025-08-07 12:20:16.566259"/>
    <x v="5"/>
    <s v="(10.5998517, 78.5432567)"/>
    <s v="JG2V+2CV,,Viralimalai,621316,Tamil Nadu,India."/>
    <s v="https://firebasestorage.googleapis.com/v0/b/mindbrink-survey-production.appspot.com/o/audioFiles%2FAtznECuQc6klLPsRR6u2%2Fio3eMuqyU5eWdOSV7NnjRG3eOnc2%2F2025-08-07%2012%3A20%3A04.381178.m4a?alt=media&amp;token=ea397906-0492-4c6b-a782-fb46c2489a6d"/>
    <n v="214"/>
    <s v="false"/>
    <x v="4"/>
    <s v="+919790903597"/>
    <x v="0"/>
    <s v="VIRALIMALAI"/>
    <x v="4"/>
    <s v="danielraj"/>
    <x v="0"/>
    <n v="6380902867"/>
    <x v="1"/>
    <s v="கூலி தொழில்/ Daily Wage"/>
    <s v="10,000 - 25,000"/>
    <x v="1"/>
    <x v="1"/>
    <x v="4"/>
    <x v="3"/>
    <s v="தமிழக வெற்றி கழகம் / TVK"/>
    <x v="0"/>
    <x v="1"/>
    <x v="1"/>
    <x v="2"/>
    <x v="2"/>
    <x v="2"/>
    <x v="0"/>
    <x v="7"/>
    <s v="Christian"/>
    <x v="4"/>
    <s v="she didnt mention the caste"/>
    <s v="-"/>
    <s v="-"/>
    <s v="-"/>
    <s v="0.1.12 (60)"/>
    <x v="1"/>
    <x v="0"/>
    <x v="2"/>
    <x v="4"/>
    <n v="1.1351351351351351"/>
    <n v="0.84848484848484851"/>
    <n v="1.0769230769230769"/>
    <n v="1.3175417349539618"/>
    <n v="0.76363636363636367"/>
    <n v="1.4188910991811896"/>
    <n v="10.5998517"/>
    <n v="78.543256700000001"/>
  </r>
  <r>
    <s v="OTSCCvpAAm4P29VXU6sj"/>
    <s v="2025-08-07 12:25:37.326480"/>
    <x v="5"/>
    <s v="(10.601385, 78.5449674)"/>
    <s v="South,,Viralimalai,621316,Tamil Nadu,India."/>
    <s v="https://firebasestorage.googleapis.com/v0/b/mindbrink-survey-production.appspot.com/o/audioFiles%2FAtznECuQc6klLPsRR6u2%2Fi7rHaGVsQtUuH9WIbNPBcYow6HH3%2F2025-08-07%2012%3A25%3A33.032138.m4a?alt=media&amp;token=b7ad47e9-8f4a-49b7-8a58-beddf03a2b8c"/>
    <n v="388"/>
    <s v="false"/>
    <x v="5"/>
    <s v="+917395821468"/>
    <x v="0"/>
    <s v="VIRALIMALAI"/>
    <x v="4"/>
    <s v="Chithira"/>
    <x v="1"/>
    <n v="7332456470"/>
    <x v="0"/>
    <s v="இல்லத்தரசி/ Housewife"/>
    <s v="10,000க்கும் குறைவானது/Less than 10,000"/>
    <x v="2"/>
    <x v="1"/>
    <x v="0"/>
    <x v="2"/>
    <s v="அதிமுக / AIADMK"/>
    <x v="3"/>
    <x v="0"/>
    <x v="0"/>
    <x v="0"/>
    <x v="2"/>
    <x v="0"/>
    <x v="0"/>
    <x v="0"/>
    <s v="BC"/>
    <x v="1"/>
    <s v="caste didnt mention here (agamudaiyaar)"/>
    <s v="-"/>
    <s v="-"/>
    <s v="-"/>
    <s v="0.1.12 (60)"/>
    <x v="1"/>
    <x v="0"/>
    <x v="1"/>
    <x v="1"/>
    <n v="0.8936170212765957"/>
    <n v="1.2824427480916032"/>
    <n v="0.95454545454545459"/>
    <n v="0.59193365685780508"/>
    <n v="1.1057142857142856"/>
    <n v="0.56502758154608668"/>
    <n v="10.601385000000001"/>
    <n v="78.544967400000004"/>
  </r>
  <r>
    <s v="m4LErfleqbXB3sORJIFm"/>
    <s v="2025-08-07 12:26:00.558575"/>
    <x v="5"/>
    <s v="(10.6000367, 78.54282)"/>
    <s v="JG2V+2CV,,Viralimalai,621316,Tamil Nadu,India."/>
    <s v="https://firebasestorage.googleapis.com/v0/b/mindbrink-survey-production.appspot.com/o/audioFiles%2FAtznECuQc6klLPsRR6u2%2Fio3eMuqyU5eWdOSV7NnjRG3eOnc2%2F2025-08-07%2012%3A25%3A49.539475.m4a?alt=media&amp;token=cabcd65c-db4a-4bc9-853f-3ba4af6a445f"/>
    <n v="239"/>
    <s v="false"/>
    <x v="4"/>
    <s v="+919790903597"/>
    <x v="0"/>
    <s v="VIRALIMALAI"/>
    <x v="4"/>
    <s v="anthiniyaammal"/>
    <x v="1"/>
    <n v="6380348279"/>
    <x v="0"/>
    <s v="இல்லத்தரசி/ Housewife"/>
    <s v="10,000 - 25,000"/>
    <x v="2"/>
    <x v="2"/>
    <x v="1"/>
    <x v="3"/>
    <s v="பா.ஜ.க / BJP"/>
    <x v="0"/>
    <x v="0"/>
    <x v="0"/>
    <x v="1"/>
    <x v="0"/>
    <x v="0"/>
    <x v="2"/>
    <x v="0"/>
    <s v="Christian"/>
    <x v="4"/>
    <s v="they said chirstian only didnt tell their caste"/>
    <s v="-"/>
    <s v="-"/>
    <s v="-"/>
    <s v="0.1.12 (60)"/>
    <x v="1"/>
    <x v="0"/>
    <x v="5"/>
    <x v="4"/>
    <n v="0.8936170212765957"/>
    <n v="1.2824427480916032"/>
    <n v="0.95454545454545459"/>
    <n v="2.0011999302960199"/>
    <n v="0.76363636363636367"/>
    <n v="1.9102362971007465"/>
    <n v="10.6000367"/>
    <n v="78.542820000000006"/>
  </r>
  <r>
    <s v="4LnaUrH5yETX9s9D17DI"/>
    <s v="2025-08-07 12:30:45.870716"/>
    <x v="5"/>
    <s v="(10.5951246, 78.5346731)"/>
    <s v="Viralur Road,,Viralur,621316,Tamil Nadu,India."/>
    <s v="https://firebasestorage.googleapis.com/v0/b/mindbrink-survey-production.appspot.com/o/audioFiles%2FAtznECuQc6klLPsRR6u2%2FvgezSzrsuLVlWSdHweefXnEvA793%2F2025-08-07%2012%3A30%3A40.089740.m4a?alt=media&amp;token=c562adfa-f5fa-40a2-9230-0c6cb7fbf1cc"/>
    <n v="421"/>
    <s v="false"/>
    <x v="6"/>
    <s v="+919976239565"/>
    <x v="0"/>
    <s v="VIRALIMALAI"/>
    <x v="4"/>
    <s v="t.baskar"/>
    <x v="0"/>
    <n v="8637642373"/>
    <x v="1"/>
    <s v="கூலி தொழில்/ Daily Wage"/>
    <s v="10,000 - 25,000"/>
    <x v="0"/>
    <x v="0"/>
    <x v="0"/>
    <x v="0"/>
    <s v="அதிமுக / AIADMK"/>
    <x v="1"/>
    <x v="0"/>
    <x v="0"/>
    <x v="2"/>
    <x v="0"/>
    <x v="2"/>
    <x v="7"/>
    <x v="0"/>
    <s v="General"/>
    <x v="0"/>
    <n v="0"/>
    <s v="-"/>
    <s v="-"/>
    <s v="-"/>
    <s v="0.1.12 (60)"/>
    <x v="1"/>
    <x v="0"/>
    <x v="1"/>
    <x v="0"/>
    <n v="1.1351351351351351"/>
    <n v="0.84848484848484851"/>
    <n v="1.0769230769230769"/>
    <n v="0.59193365685780508"/>
    <n v="1.3034482758620689"/>
    <n v="0.63746701507763626"/>
    <n v="10.5951246"/>
    <n v="78.534673100000006"/>
  </r>
  <r>
    <s v="JCkiowXio0H9RrO1EngP"/>
    <s v="2025-08-07 12:33:31.433547"/>
    <x v="5"/>
    <s v="(10.6001785, 78.542895)"/>
    <s v="JG2V+2CV,,Viralimalai,621316,Tamil Nadu,India."/>
    <s v="https://firebasestorage.googleapis.com/v0/b/mindbrink-survey-production.appspot.com/o/audioFiles%2FAtznECuQc6klLPsRR6u2%2Fio3eMuqyU5eWdOSV7NnjRG3eOnc2%2F2025-08-07%2012%3A33%3A22.005021.m4a?alt=media&amp;token=912477fd-456a-449d-bf2d-e0eb3dcac3f3"/>
    <n v="294"/>
    <s v="false"/>
    <x v="4"/>
    <s v="+919790903597"/>
    <x v="0"/>
    <s v="VIRALIMALAI"/>
    <x v="4"/>
    <s v="pothumbonny"/>
    <x v="1"/>
    <n v="9345166165"/>
    <x v="0"/>
    <s v="பணியாளர்/ Employee"/>
    <s v="10,000 - 25,000"/>
    <x v="0"/>
    <x v="1"/>
    <x v="0"/>
    <x v="1"/>
    <s v="திமுக / DMK"/>
    <x v="0"/>
    <x v="0"/>
    <x v="0"/>
    <x v="0"/>
    <x v="2"/>
    <x v="2"/>
    <x v="2"/>
    <x v="0"/>
    <s v="SC"/>
    <x v="3"/>
    <n v="0"/>
    <s v="-"/>
    <s v="-"/>
    <s v="-"/>
    <s v="0.1.12 (60)"/>
    <x v="1"/>
    <x v="0"/>
    <x v="0"/>
    <x v="3"/>
    <n v="0.8936170212765957"/>
    <n v="1.2824427480916032"/>
    <n v="0.95454545454545459"/>
    <n v="0.59193365685780508"/>
    <n v="2.1"/>
    <n v="0.56502758154608668"/>
    <n v="10.6001785"/>
    <n v="78.542895000000001"/>
  </r>
  <r>
    <s v="FjJBcC3YRhyIIF12IKRR"/>
    <s v="2025-08-07 12:34:06.737044"/>
    <x v="5"/>
    <s v="(10.600117, 78.5427257)"/>
    <s v="JG2V+2CV,,Viralimalai,621316,Tamil Nadu,India."/>
    <s v="https://firebasestorage.googleapis.com/v0/b/mindbrink-survey-production.appspot.com/o/audioFiles%2FAtznECuQc6klLPsRR6u2%2Fi7rHaGVsQtUuH9WIbNPBcYow6HH3%2F2025-08-07%2012%3A34%3A02.309921.m4a?alt=media&amp;token=fd8d3e3b-b37d-49cc-bc14-910cfcf3a8ce"/>
    <n v="378"/>
    <s v="false"/>
    <x v="5"/>
    <s v="+917395821468"/>
    <x v="0"/>
    <s v="VIRALIMALAI"/>
    <x v="4"/>
    <s v="Vasanthi"/>
    <x v="1"/>
    <n v="9942232873"/>
    <x v="2"/>
    <s v="இல்லத்தரசி/ Housewife"/>
    <s v="10,000 - 25,000"/>
    <x v="0"/>
    <x v="1"/>
    <x v="0"/>
    <x v="0"/>
    <s v="அதிமுக / AIADMK"/>
    <x v="1"/>
    <x v="1"/>
    <x v="2"/>
    <x v="0"/>
    <x v="1"/>
    <x v="0"/>
    <x v="2"/>
    <x v="2"/>
    <s v="BC"/>
    <x v="7"/>
    <n v="0"/>
    <s v="-"/>
    <s v="-"/>
    <s v="-"/>
    <s v="0.1.12 (60)"/>
    <x v="1"/>
    <x v="0"/>
    <x v="1"/>
    <x v="6"/>
    <n v="0.8936170212765957"/>
    <n v="0.84"/>
    <n v="0.875"/>
    <n v="0.59193365685780508"/>
    <n v="2.0275862068965518"/>
    <n v="0.5179419497505795"/>
    <n v="10.600116999999999"/>
    <n v="78.542725700000005"/>
  </r>
  <r>
    <s v="YuTQyocS0XKBSGLe2kNR"/>
    <s v="2025-08-07 12:38:50.383357"/>
    <x v="5"/>
    <s v="(10.6000807, 78.5427394)"/>
    <s v="JG2V+2CV,,Viralimalai,621316,Tamil Nadu,India."/>
    <s v="https://firebasestorage.googleapis.com/v0/b/mindbrink-survey-production.appspot.com/o/audioFiles%2FAtznECuQc6klLPsRR6u2%2Fi7rHaGVsQtUuH9WIbNPBcYow6HH3%2F2025-08-07%2012%3A38%3A45.966442.m4a?alt=media&amp;token=c20f8007-5293-4267-a37d-359e44371ee5"/>
    <n v="272"/>
    <s v="false"/>
    <x v="5"/>
    <s v="+917395821468"/>
    <x v="0"/>
    <s v="VIRALIMALAI"/>
    <x v="4"/>
    <s v="shanthiq"/>
    <x v="1"/>
    <n v="9578245893"/>
    <x v="2"/>
    <s v="இல்லத்தரசி/ Housewife"/>
    <s v="10,000க்கும் குறைவானது/Less than 10,000"/>
    <x v="1"/>
    <x v="1"/>
    <x v="1"/>
    <x v="1"/>
    <s v="அதிமுக / AIADMK"/>
    <x v="1"/>
    <x v="0"/>
    <x v="0"/>
    <x v="1"/>
    <x v="2"/>
    <x v="0"/>
    <x v="2"/>
    <x v="0"/>
    <s v="OBC"/>
    <x v="7"/>
    <s v="spelling mistake on her name"/>
    <s v="-"/>
    <s v="-"/>
    <s v="-"/>
    <s v="0.1.12 (60)"/>
    <x v="1"/>
    <x v="0"/>
    <x v="1"/>
    <x v="6"/>
    <n v="0.8936170212765957"/>
    <n v="0.84"/>
    <n v="0.875"/>
    <n v="2.0011999302960199"/>
    <n v="2.0275862068965518"/>
    <n v="1.7510499390090175"/>
    <n v="10.600080699999999"/>
    <n v="78.542739400000002"/>
  </r>
  <r>
    <s v="JojAhmNTVDD7I2Y0q95o"/>
    <s v="2025-08-07 12:39:07.380374"/>
    <x v="5"/>
    <s v="(10.595698, 78.5416875)"/>
    <s v="HGWR+7J7,,Viralimalai,621316,Tamil Nadu,India."/>
    <s v="https://firebasestorage.googleapis.com/v0/b/mindbrink-survey-production.appspot.com/o/audioFiles%2FAtznECuQc6klLPsRR6u2%2FvgezSzrsuLVlWSdHweefXnEvA793%2F2025-08-07%2012%3A39%3A01.694224.m4a?alt=media&amp;token=ebe98d87-3239-4488-bade-a6d7ea71dab8"/>
    <n v="445"/>
    <s v="false"/>
    <x v="6"/>
    <s v="+919976239565"/>
    <x v="0"/>
    <s v="VIRALIMALAI"/>
    <x v="4"/>
    <s v="k.rampiragash"/>
    <x v="0"/>
    <n v="9790707425"/>
    <x v="0"/>
    <s v="கூலி தொழில்/ Daily Wage"/>
    <s v="10,000 - 25,000"/>
    <x v="0"/>
    <x v="2"/>
    <x v="3"/>
    <x v="0"/>
    <s v="அதிமுக / AIADMK"/>
    <x v="1"/>
    <x v="0"/>
    <x v="0"/>
    <x v="1"/>
    <x v="2"/>
    <x v="0"/>
    <x v="0"/>
    <x v="5"/>
    <s v="BC"/>
    <x v="14"/>
    <n v="0"/>
    <s v="-"/>
    <s v="-"/>
    <s v="-"/>
    <s v="0.1.12 (60)"/>
    <x v="1"/>
    <x v="0"/>
    <x v="1"/>
    <x v="8"/>
    <n v="1.1351351351351351"/>
    <n v="1.2824427480916032"/>
    <n v="1.9534883720930234"/>
    <n v="1"/>
    <n v="1.3125"/>
    <n v="1.9534883720930234"/>
    <n v="10.595698000000001"/>
    <n v="78.541687499999995"/>
  </r>
  <r>
    <s v="uciejsx03JF9C7EjykqR"/>
    <s v="2025-08-07 12:48:33.848459"/>
    <x v="5"/>
    <s v="(10.6003564, 78.5436707)"/>
    <s v="JG2V+2CV,,Viralimalai,621316,Tamil Nadu,India."/>
    <s v="https://firebasestorage.googleapis.com/v0/b/mindbrink-survey-production.appspot.com/o/audioFiles%2FAtznECuQc6klLPsRR6u2%2Fio3eMuqyU5eWdOSV7NnjRG3eOnc2%2F2025-08-07%2012%3A48%3A28.495245.m4a?alt=media&amp;token=c8778a6f-ac08-457f-b5ab-c7574e684aab"/>
    <n v="222"/>
    <s v="false"/>
    <x v="4"/>
    <s v="+919790903597"/>
    <x v="0"/>
    <s v="VIRALIMALAI"/>
    <x v="4"/>
    <s v="vaniyala"/>
    <x v="1"/>
    <n v="6380377317"/>
    <x v="1"/>
    <s v="இல்லத்தரசி/ Housewife"/>
    <s v="10,000 - 25,000"/>
    <x v="2"/>
    <x v="1"/>
    <x v="3"/>
    <x v="2"/>
    <s v="பிற கட்சிகள் / Others"/>
    <x v="0"/>
    <x v="0"/>
    <x v="0"/>
    <x v="0"/>
    <x v="1"/>
    <x v="2"/>
    <x v="0"/>
    <x v="0"/>
    <s v="BC"/>
    <x v="2"/>
    <s v="she said muttaraiyar as her caste"/>
    <s v="-"/>
    <s v="-"/>
    <s v="-"/>
    <s v="0.1.12 (60)"/>
    <x v="1"/>
    <x v="0"/>
    <x v="7"/>
    <x v="2"/>
    <n v="0.8936170212765957"/>
    <n v="0.84848484848484851"/>
    <n v="0.70000000000000007"/>
    <n v="1"/>
    <n v="5.9154929577464786E-2"/>
    <n v="0.70000000000000007"/>
    <n v="10.600356400000001"/>
    <n v="78.543670700000007"/>
  </r>
  <r>
    <s v="Jh4qoQANtRwghMCWb9oy"/>
    <s v="2025-08-07 12:48:36.202314"/>
    <x v="5"/>
    <s v="(10.600177, 78.5431062)"/>
    <s v="JG2V+2CV,,Viralimalai,621316,Tamil Nadu,India."/>
    <s v="https://firebasestorage.googleapis.com/v0/b/mindbrink-survey-production.appspot.com/o/audioFiles%2FAtznECuQc6klLPsRR6u2%2Fi7rHaGVsQtUuH9WIbNPBcYow6HH3%2F2025-08-07%2012%3A48%3A31.605688.m4a?alt=media&amp;token=7afc0822-2448-4e27-ab20-7a520c2460fd"/>
    <n v="298"/>
    <s v="false"/>
    <x v="5"/>
    <s v="+917395821468"/>
    <x v="0"/>
    <s v="VIRALIMALAI"/>
    <x v="4"/>
    <s v="Vekens"/>
    <x v="0"/>
    <n v="8838383307"/>
    <x v="1"/>
    <s v="மற்றவை/ Others"/>
    <s v="10,000க்கும் குறைவானது/Less than 10,000"/>
    <x v="0"/>
    <x v="1"/>
    <x v="0"/>
    <x v="1"/>
    <s v="அதிமுக / AIADMK"/>
    <x v="1"/>
    <x v="0"/>
    <x v="0"/>
    <x v="1"/>
    <x v="2"/>
    <x v="0"/>
    <x v="0"/>
    <x v="2"/>
    <s v="BC"/>
    <x v="7"/>
    <n v="0"/>
    <s v="-"/>
    <s v="-"/>
    <s v="-"/>
    <s v="0.1.12 (60)"/>
    <x v="1"/>
    <x v="0"/>
    <x v="1"/>
    <x v="6"/>
    <n v="1.1351351351351351"/>
    <n v="0.84848484848484851"/>
    <n v="1.0769230769230769"/>
    <n v="0.59193365685780508"/>
    <n v="2.0275862068965518"/>
    <n v="0.63746701507763626"/>
    <n v="10.600177"/>
    <n v="78.543106199999997"/>
  </r>
  <r>
    <s v="reFkppaXfPDlGS5ZUzJn"/>
    <s v="2025-08-07 12:55:28.687881"/>
    <x v="5"/>
    <s v="(10.6003283, 78.5435483)"/>
    <s v="JG2V+2CV,,Viralimalai,621316,Tamil Nadu,India."/>
    <s v="https://firebasestorage.googleapis.com/v0/b/mindbrink-survey-production.appspot.com/o/audioFiles%2FAtznECuQc6klLPsRR6u2%2Fio3eMuqyU5eWdOSV7NnjRG3eOnc2%2F2025-08-07%2012%3A55%3A18.774531.m4a?alt=media&amp;token=29165d90-c1c8-46b9-a030-607d8d8e5b7e"/>
    <n v="278"/>
    <s v="false"/>
    <x v="4"/>
    <s v="+919790903597"/>
    <x v="0"/>
    <s v="VIRALIMALAI"/>
    <x v="4"/>
    <s v="nandhini"/>
    <x v="1"/>
    <n v="9655176763"/>
    <x v="1"/>
    <s v="இல்லத்தரசி/ Housewife"/>
    <s v="10,000 - 25,000"/>
    <x v="2"/>
    <x v="2"/>
    <x v="0"/>
    <x v="3"/>
    <s v="தமிழக வெற்றி கழகம் / TVK"/>
    <x v="0"/>
    <x v="1"/>
    <x v="2"/>
    <x v="2"/>
    <x v="2"/>
    <x v="0"/>
    <x v="0"/>
    <x v="0"/>
    <s v="BC"/>
    <x v="2"/>
    <s v="the caste didnt hearing clearly"/>
    <s v="-"/>
    <s v="-"/>
    <s v="-"/>
    <s v="0.1.12 (60)"/>
    <x v="1"/>
    <x v="0"/>
    <x v="2"/>
    <x v="2"/>
    <n v="0.8936170212765957"/>
    <n v="0.84848484848484851"/>
    <n v="0.70000000000000007"/>
    <n v="0.59193365685780508"/>
    <n v="5.9154929577464786E-2"/>
    <n v="0.41435355980046362"/>
    <n v="10.600328299999999"/>
    <n v="78.543548299999998"/>
  </r>
  <r>
    <s v="zxsqOK9Ha7Ed0iuunzyQ"/>
    <s v="2025-08-07 12:58:04.559918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2%3A58%3A00.056876.m4a?alt=media&amp;token=b3c8a940-8796-4bb3-bb72-c5e74c2e1bf6"/>
    <n v="467"/>
    <s v="false"/>
    <x v="5"/>
    <s v="+917395821468"/>
    <x v="0"/>
    <s v="VIRALIMALAI"/>
    <x v="4"/>
    <s v="maryaselvam"/>
    <x v="1"/>
    <n v="9942963123"/>
    <x v="2"/>
    <s v="கூலி தொழில்/ Daily Wage"/>
    <s v="10,000க்கும் குறைவானது/Less than 10,000"/>
    <x v="2"/>
    <x v="0"/>
    <x v="2"/>
    <x v="0"/>
    <s v="அதிமுக / AIADMK"/>
    <x v="1"/>
    <x v="1"/>
    <x v="2"/>
    <x v="1"/>
    <x v="0"/>
    <x v="3"/>
    <x v="10"/>
    <x v="2"/>
    <s v="Christian"/>
    <x v="4"/>
    <s v="he said BC chirstian but didnt tell his caste"/>
    <s v="-"/>
    <s v="-"/>
    <s v="-"/>
    <s v="0.1.12 (60)"/>
    <x v="1"/>
    <x v="0"/>
    <x v="1"/>
    <x v="4"/>
    <n v="0.8936170212765957"/>
    <n v="0.84"/>
    <n v="0.875"/>
    <n v="1"/>
    <n v="0.76363636363636367"/>
    <n v="0.875"/>
    <n v="10.601359"/>
    <n v="78.544257500000001"/>
  </r>
  <r>
    <s v="OEbRGW2xrou08HZ2oeKT"/>
    <s v="2025-08-07 13:06:04.186097"/>
    <x v="5"/>
    <s v="(10.6003209, 78.5413312)"/>
    <s v="JG2R+3C9,,Viralimalai,621316,Tamil Nadu,India."/>
    <s v="https://firebasestorage.googleapis.com/v0/b/mindbrink-survey-production.appspot.com/o/audioFiles%2FAtznECuQc6klLPsRR6u2%2Fi7rHaGVsQtUuH9WIbNPBcYow6HH3%2F2025-08-07%2013%3A06%3A00.027281.m4a?alt=media&amp;token=9d4b3d8b-4322-4c86-95df-e8655c68d42a"/>
    <n v="330"/>
    <s v="false"/>
    <x v="5"/>
    <s v="+917395821468"/>
    <x v="0"/>
    <s v="VIRALIMALAI"/>
    <x v="4"/>
    <s v="Sathiya"/>
    <x v="1"/>
    <n v="9524131770"/>
    <x v="0"/>
    <s v="இல்லத்தரசி/ Housewife"/>
    <s v="10,000 - 25,000"/>
    <x v="2"/>
    <x v="2"/>
    <x v="2"/>
    <x v="2"/>
    <s v="அதிமுக / AIADMK"/>
    <x v="3"/>
    <x v="1"/>
    <x v="2"/>
    <x v="1"/>
    <x v="0"/>
    <x v="3"/>
    <x v="0"/>
    <x v="0"/>
    <s v="BC"/>
    <x v="2"/>
    <s v="caste didnt mention here (server)"/>
    <s v="-"/>
    <s v="-"/>
    <s v="-"/>
    <s v="0.1.12 (60)"/>
    <x v="1"/>
    <x v="0"/>
    <x v="1"/>
    <x v="2"/>
    <n v="0.8936170212765957"/>
    <n v="1.2824427480916032"/>
    <n v="0.95454545454545459"/>
    <n v="1"/>
    <n v="5.9154929577464786E-2"/>
    <n v="0.95454545454545459"/>
    <n v="10.6003209"/>
    <n v="78.541331200000002"/>
  </r>
  <r>
    <s v="5vaN0y64wkprIoxW5r08"/>
    <s v="2025-08-07 13:06:52.502800"/>
    <x v="5"/>
    <s v="(10.6002297, 78.5417727)"/>
    <s v="JG2R+3C9,,Viralimalai,621316,Tamil Nadu,India."/>
    <s v="https://firebasestorage.googleapis.com/v0/b/mindbrink-survey-production.appspot.com/o/audioFiles%2FAtznECuQc6klLPsRR6u2%2Fio3eMuqyU5eWdOSV7NnjRG3eOnc2%2F2025-08-07%2013%3A06%3A39.339016.m4a?alt=media&amp;token=a54d2ca0-ace8-4110-bcfd-0bbd1edb4e94"/>
    <n v="477"/>
    <s v="false"/>
    <x v="4"/>
    <s v="+919790903597"/>
    <x v="0"/>
    <s v="VIRALIMALAI"/>
    <x v="4"/>
    <s v="papathi"/>
    <x v="1"/>
    <n v="9597654491"/>
    <x v="2"/>
    <s v="கூலி தொழில்/ Daily Wage"/>
    <s v="10,000 - 25,000"/>
    <x v="2"/>
    <x v="2"/>
    <x v="0"/>
    <x v="2"/>
    <s v="பிற கட்சிகள் / Others"/>
    <x v="0"/>
    <x v="1"/>
    <x v="2"/>
    <x v="2"/>
    <x v="0"/>
    <x v="0"/>
    <x v="0"/>
    <x v="0"/>
    <s v="BC"/>
    <x v="47"/>
    <s v="caste didnt mention here (ambalkaarar)"/>
    <s v="-"/>
    <s v="-"/>
    <s v="-"/>
    <s v="0.1.12 (60)"/>
    <x v="1"/>
    <x v="0"/>
    <x v="7"/>
    <x v="2"/>
    <n v="0.8936170212765957"/>
    <n v="0.84"/>
    <n v="0.875"/>
    <n v="0.59193365685780508"/>
    <n v="5.9154929577464786E-2"/>
    <n v="0.5179419497505795"/>
    <n v="10.6002297"/>
    <n v="78.541772699999996"/>
  </r>
  <r>
    <s v="h6pYQNlxFaLAbZomfaKt"/>
    <s v="2025-08-07 13:09:30.946131"/>
    <x v="5"/>
    <s v="(10.5965391, 78.5434526)"/>
    <s v="HGWV+M83,,Viralimalai,621316,Tamil Nadu,India."/>
    <s v="https://firebasestorage.googleapis.com/v0/b/mindbrink-survey-production.appspot.com/o/audioFiles%2FAtznECuQc6klLPsRR6u2%2FvgezSzrsuLVlWSdHweefXnEvA793%2F2025-08-07%2013%3A09%3A24.046592.m4a?alt=media&amp;token=8dbc2ca7-ad7c-4454-a3b7-34dc1f6995b6"/>
    <n v="368"/>
    <s v="false"/>
    <x v="6"/>
    <s v="+919976239565"/>
    <x v="0"/>
    <s v="VIRALIMALAI"/>
    <x v="4"/>
    <s v="Kalaivani"/>
    <x v="1"/>
    <n v="8508179745"/>
    <x v="1"/>
    <s v="சொந்த தொழில் / சுயதொழில் செய்பவர்/ Self Employed/Business"/>
    <s v="10,000 - 25,000"/>
    <x v="2"/>
    <x v="0"/>
    <x v="0"/>
    <x v="0"/>
    <s v="அதிமுக / AIADMK"/>
    <x v="2"/>
    <x v="0"/>
    <x v="0"/>
    <x v="0"/>
    <x v="1"/>
    <x v="0"/>
    <x v="7"/>
    <x v="4"/>
    <s v="SC"/>
    <x v="1"/>
    <n v="0"/>
    <s v="-"/>
    <s v="-"/>
    <s v="-"/>
    <s v="0.1.12 (60)"/>
    <x v="1"/>
    <x v="0"/>
    <x v="1"/>
    <x v="1"/>
    <n v="0.8936170212765957"/>
    <n v="0.84848484848484851"/>
    <n v="0.70000000000000007"/>
    <n v="0.59193365685780508"/>
    <n v="1.1057142857142856"/>
    <n v="0.41435355980046362"/>
    <n v="10.596539099999999"/>
    <n v="78.543452599999995"/>
  </r>
  <r>
    <s v="KhMF69Ua8SS46eVNqorv"/>
    <s v="2025-08-07 13:12:02.419192"/>
    <x v="5"/>
    <s v="(10.601359, 78.5442575)"/>
    <s v="JG2V+CQV,,Viralimalai,621316,Tamil Nadu,India."/>
    <s v="https://firebasestorage.googleapis.com/v0/b/mindbrink-survey-production.appspot.com/o/audioFiles%2FAtznECuQc6klLPsRR6u2%2Fi7rHaGVsQtUuH9WIbNPBcYow6HH3%2F2025-08-07%2013%3A11%3A54.406386.m4a?alt=media&amp;token=27d49467-f523-4694-866c-451d5fb004f6"/>
    <n v="247"/>
    <s v="false"/>
    <x v="5"/>
    <s v="+917395821468"/>
    <x v="0"/>
    <s v="VIRALIMALAI"/>
    <x v="4"/>
    <s v="Gokila"/>
    <x v="1"/>
    <n v="9940869485"/>
    <x v="1"/>
    <s v="இல்லத்தரசி/ Housewife"/>
    <s v="10,000 - 25,000"/>
    <x v="1"/>
    <x v="1"/>
    <x v="1"/>
    <x v="1"/>
    <s v="அதிமுக / AIADMK"/>
    <x v="1"/>
    <x v="1"/>
    <x v="1"/>
    <x v="2"/>
    <x v="2"/>
    <x v="2"/>
    <x v="2"/>
    <x v="4"/>
    <s v="BC"/>
    <x v="7"/>
    <n v="0"/>
    <s v="-"/>
    <s v="-"/>
    <s v="-"/>
    <s v="0.1.12 (60)"/>
    <x v="1"/>
    <x v="0"/>
    <x v="1"/>
    <x v="6"/>
    <n v="0.8936170212765957"/>
    <n v="0.84848484848484851"/>
    <n v="0.70000000000000007"/>
    <n v="2.0011999302960199"/>
    <n v="2.0275862068965518"/>
    <n v="1.4008399512072141"/>
    <n v="10.601359"/>
    <n v="78.544257500000001"/>
  </r>
  <r>
    <s v="ZwIbJDt2qxnHd3sh2AzF"/>
    <s v="2025-08-07 13:22:17.905852"/>
    <x v="5"/>
    <s v="(10.6008302, 78.5427314)"/>
    <s v="JG2V+84M,,Viralimalai,621316,Tamil Nadu,India."/>
    <s v="https://firebasestorage.googleapis.com/v0/b/mindbrink-survey-production.appspot.com/o/audioFiles%2FAtznECuQc6klLPsRR6u2%2Fi7rHaGVsQtUuH9WIbNPBcYow6HH3%2F2025-08-07%2013%3A22%3A12.201497.m4a?alt=media&amp;token=2f514c33-851f-4ff3-9c65-49bfea5a6ac7"/>
    <n v="260"/>
    <s v="false"/>
    <x v="5"/>
    <s v="+917395821468"/>
    <x v="0"/>
    <s v="VIRALIMALAI"/>
    <x v="4"/>
    <s v="Santhiya"/>
    <x v="1"/>
    <n v="8760239291"/>
    <x v="1"/>
    <s v="பணியாளர்/ Employee"/>
    <s v="10,000 - 25,000"/>
    <x v="2"/>
    <x v="1"/>
    <x v="0"/>
    <x v="3"/>
    <s v="திமுக / DMK"/>
    <x v="0"/>
    <x v="1"/>
    <x v="2"/>
    <x v="1"/>
    <x v="2"/>
    <x v="3"/>
    <x v="0"/>
    <x v="2"/>
    <s v="SC"/>
    <x v="3"/>
    <n v="0"/>
    <s v="-"/>
    <s v="-"/>
    <s v="-"/>
    <s v="0.1.12 (60)"/>
    <x v="1"/>
    <x v="0"/>
    <x v="0"/>
    <x v="3"/>
    <n v="0.8936170212765957"/>
    <n v="0.84848484848484851"/>
    <n v="0.70000000000000007"/>
    <n v="0.59193365685780508"/>
    <n v="2.1"/>
    <n v="0.41435355980046362"/>
    <n v="10.600830200000001"/>
    <n v="78.542731399999994"/>
  </r>
  <r>
    <s v="oRwz8AOMUc4pd2BFVWHO"/>
    <s v="2025-08-07 13:22:18.748982"/>
    <x v="5"/>
    <s v="(10.5996398, 78.5481234)"/>
    <s v="HGXX+QGC,,Viralimalai,621316,Tamil Nadu,India."/>
    <s v="https://firebasestorage.googleapis.com/v0/b/mindbrink-survey-production.appspot.com/o/audioFiles%2FAtznECuQc6klLPsRR6u2%2Fio3eMuqyU5eWdOSV7NnjRG3eOnc2%2F2025-08-07%2013%3A22%3A11.753666.m4a?alt=media&amp;token=542f6669-ea44-4f09-a27c-71da6e785214"/>
    <n v="293"/>
    <s v="false"/>
    <x v="4"/>
    <s v="+919790903597"/>
    <x v="0"/>
    <s v="VIRALIMALAI"/>
    <x v="4"/>
    <s v="nakalaesmi"/>
    <x v="1"/>
    <n v="9600303803"/>
    <x v="2"/>
    <s v="இல்லத்தரசி/ Housewife"/>
    <s v="10,000 - 25,000"/>
    <x v="0"/>
    <x v="0"/>
    <x v="0"/>
    <x v="0"/>
    <s v="பிற கட்சிகள் / Others"/>
    <x v="0"/>
    <x v="0"/>
    <x v="0"/>
    <x v="0"/>
    <x v="1"/>
    <x v="0"/>
    <x v="0"/>
    <x v="0"/>
    <s v="BC"/>
    <x v="26"/>
    <s v="caste didnt mention here (chettiyar)"/>
    <s v="-"/>
    <s v="-"/>
    <s v="-"/>
    <s v="0.1.12 (60)"/>
    <x v="1"/>
    <x v="0"/>
    <x v="7"/>
    <x v="2"/>
    <n v="0.8936170212765957"/>
    <n v="0.84"/>
    <n v="0.875"/>
    <n v="0.59193365685780508"/>
    <n v="5.9154929577464786E-2"/>
    <n v="0.5179419497505795"/>
    <n v="10.5996398"/>
    <n v="78.548123399999994"/>
  </r>
  <r>
    <s v="uGhVovpan52pSN8G9Ose"/>
    <s v="2025-08-07 13:27:20.515967"/>
    <x v="5"/>
    <s v="(10.6009083, 78.54259)"/>
    <s v="JG2V+84M,,Viralimalai,621316,Tamil Nadu,India."/>
    <s v="https://firebasestorage.googleapis.com/v0/b/mindbrink-survey-production.appspot.com/o/audioFiles%2FAtznECuQc6klLPsRR6u2%2Fio3eMuqyU5eWdOSV7NnjRG3eOnc2%2F2025-08-07%2013%3A27%3A13.358471.m4a?alt=media&amp;token=54c2c8a0-7d64-4597-993a-d1c9ce2531ce"/>
    <n v="241"/>
    <s v="false"/>
    <x v="4"/>
    <s v="+919790903597"/>
    <x v="0"/>
    <s v="VIRALIMALAI"/>
    <x v="4"/>
    <s v="akiladasewari"/>
    <x v="1"/>
    <n v="9500406440"/>
    <x v="0"/>
    <s v="இல்லத்தரசி/ Housewife"/>
    <s v="10,000 - 25,000"/>
    <x v="0"/>
    <x v="0"/>
    <x v="0"/>
    <x v="0"/>
    <s v="திமுக / DMK"/>
    <x v="0"/>
    <x v="0"/>
    <x v="0"/>
    <x v="2"/>
    <x v="1"/>
    <x v="0"/>
    <x v="0"/>
    <x v="0"/>
    <s v="BC"/>
    <x v="1"/>
    <s v="caste didnt mention here (sc , Paraiyar)"/>
    <s v="-"/>
    <s v="-"/>
    <s v="-"/>
    <s v="0.1.12 (60)"/>
    <x v="1"/>
    <x v="0"/>
    <x v="0"/>
    <x v="1"/>
    <n v="0.8936170212765957"/>
    <n v="1.2824427480916032"/>
    <n v="0.95454545454545459"/>
    <n v="0.59193365685780508"/>
    <n v="1.1057142857142856"/>
    <n v="0.56502758154608668"/>
    <n v="10.6009083"/>
    <n v="78.542590000000004"/>
  </r>
  <r>
    <s v="KuKxRCkQpCdqspx9Tmrb"/>
    <s v="2025-08-07 13:29:46.222334"/>
    <x v="5"/>
    <s v="(10.6009199, 78.543209)"/>
    <s v="JG2V+84M,,Viralimalai,621316,Tamil Nadu,India."/>
    <s v="https://firebasestorage.googleapis.com/v0/b/mindbrink-survey-production.appspot.com/o/audioFiles%2FAtznECuQc6klLPsRR6u2%2Fi7rHaGVsQtUuH9WIbNPBcYow6HH3%2F2025-08-07%2013%3A29%3A41.565390.m4a?alt=media&amp;token=df565c73-63d5-4751-b3fb-3423a021e979"/>
    <n v="269"/>
    <s v="false"/>
    <x v="5"/>
    <s v="+917395821468"/>
    <x v="0"/>
    <s v="VIRALIMALAI"/>
    <x v="4"/>
    <s v="Nalanthiran"/>
    <x v="0"/>
    <n v="8072658976"/>
    <x v="1"/>
    <s v="பணியாளர்/ Employee"/>
    <s v="10,000க்கும் குறைவானது/Less than 10,000"/>
    <x v="0"/>
    <x v="0"/>
    <x v="0"/>
    <x v="0"/>
    <s v="அதிமுக / AIADMK"/>
    <x v="3"/>
    <x v="1"/>
    <x v="4"/>
    <x v="0"/>
    <x v="0"/>
    <x v="0"/>
    <x v="0"/>
    <x v="2"/>
    <s v="SC"/>
    <x v="1"/>
    <s v="caste didnt mention here (Paraiyar)"/>
    <s v="-"/>
    <s v="-"/>
    <s v="-"/>
    <s v="0.1.12 (60)"/>
    <x v="1"/>
    <x v="0"/>
    <x v="1"/>
    <x v="1"/>
    <n v="1.1351351351351351"/>
    <n v="0.84848484848484851"/>
    <n v="1.0769230769230769"/>
    <n v="0.59193365685780508"/>
    <n v="1.1057142857142856"/>
    <n v="0.63746701507763626"/>
    <n v="10.600919899999999"/>
    <n v="78.543209000000004"/>
  </r>
  <r>
    <s v="vvNRjK6EnJ6ztY4hQRfK"/>
    <s v="2025-08-07 13:30:25.334597"/>
    <x v="5"/>
    <s v="(10.6039897, 78.5403126)"/>
    <s v="JG3Q+GQC,,Viralimalai,621316,Tamil Nadu,India."/>
    <s v="https://firebasestorage.googleapis.com/v0/b/mindbrink-survey-production.appspot.com/o/audioFiles%2FAtznECuQc6klLPsRR6u2%2FvgezSzrsuLVlWSdHweefXnEvA793%2F2025-08-07%2013%3A30%3A15.981424.m4a?alt=media&amp;token=41ff1c6f-b2fd-40e1-bb0c-42c4995c7480"/>
    <n v="308"/>
    <s v="false"/>
    <x v="6"/>
    <s v="+919976239565"/>
    <x v="0"/>
    <s v="VIRALIMALAI"/>
    <x v="4"/>
    <s v="Balasubramaniyan"/>
    <x v="0"/>
    <n v="9047858515"/>
    <x v="2"/>
    <s v="பணியாளர்/ Employee"/>
    <s v="1,00,000க்கு மேல்/More than 1,00,000"/>
    <x v="2"/>
    <x v="2"/>
    <x v="0"/>
    <x v="0"/>
    <s v="திமுக / DMK"/>
    <x v="0"/>
    <x v="0"/>
    <x v="0"/>
    <x v="0"/>
    <x v="1"/>
    <x v="1"/>
    <x v="0"/>
    <x v="2"/>
    <s v="SC"/>
    <x v="1"/>
    <n v="0"/>
    <s v="-"/>
    <s v="-"/>
    <s v="-"/>
    <s v="0.1.12 (60)"/>
    <x v="1"/>
    <x v="0"/>
    <x v="0"/>
    <x v="1"/>
    <n v="1.1351351351351351"/>
    <n v="0.84"/>
    <n v="0.80769230769230771"/>
    <n v="0.59193365685780508"/>
    <n v="1.1057142857142856"/>
    <n v="0.47810026130822719"/>
    <n v="10.6039897"/>
    <n v="78.540312599999993"/>
  </r>
  <r>
    <s v="UqM1hwjSs9VMjArSayR7"/>
    <s v="2025-08-07 13:38:59.910510"/>
    <x v="5"/>
    <s v="(10.5996234, 78.5437849)"/>
    <s v="JG2V+2CV,,Viralimalai,621316,Tamil Nadu,India."/>
    <s v="https://firebasestorage.googleapis.com/v0/b/mindbrink-survey-production.appspot.com/o/audioFiles%2FAtznECuQc6klLPsRR6u2%2Fio3eMuqyU5eWdOSV7NnjRG3eOnc2%2F2025-08-07%2013%3A38%3A54.312411.m4a?alt=media&amp;token=d4197681-e67e-4ec7-87aa-476815aa2e50"/>
    <n v="279"/>
    <s v="false"/>
    <x v="4"/>
    <s v="+919790903597"/>
    <x v="0"/>
    <s v="VIRALIMALAI"/>
    <x v="4"/>
    <s v="cheeny"/>
    <x v="0"/>
    <n v="9003673909"/>
    <x v="2"/>
    <s v="கூலி தொழில்/ Daily Wage"/>
    <s v="10,000 - 25,000"/>
    <x v="1"/>
    <x v="1"/>
    <x v="1"/>
    <x v="2"/>
    <s v="அதிமுக / AIADMK"/>
    <x v="1"/>
    <x v="0"/>
    <x v="0"/>
    <x v="1"/>
    <x v="0"/>
    <x v="0"/>
    <x v="2"/>
    <x v="0"/>
    <s v="SC"/>
    <x v="1"/>
    <s v="his name is chinnaiya but here mentioned wrongly, and he said paraiyar"/>
    <s v="-"/>
    <s v="-"/>
    <s v="-"/>
    <s v="0.1.12 (60)"/>
    <x v="1"/>
    <x v="0"/>
    <x v="1"/>
    <x v="1"/>
    <n v="1.1351351351351351"/>
    <n v="0.84"/>
    <n v="0.80769230769230771"/>
    <n v="2.0011999302960199"/>
    <n v="1.1057142857142856"/>
    <n v="1.6163537898544778"/>
    <n v="10.5996234"/>
    <n v="78.543784900000006"/>
  </r>
  <r>
    <s v="VX6KxxgpIKpuac73T26n"/>
    <s v="2025-08-07 13:40:24.734725"/>
    <x v="5"/>
    <s v="(10.5995356, 78.5435478)"/>
    <s v="JG2V+2CV,,Viralimalai,621316,Tamil Nadu,India."/>
    <s v="https://firebasestorage.googleapis.com/v0/b/mindbrink-survey-production.appspot.com/o/audioFiles%2FAtznECuQc6klLPsRR6u2%2Fi7rHaGVsQtUuH9WIbNPBcYow6HH3%2F2025-08-07%2013%3A40%3A20.194819.m4a?alt=media&amp;token=cc4fb123-0dc8-44db-b1bc-62826aa731b8"/>
    <n v="305"/>
    <s v="false"/>
    <x v="5"/>
    <s v="+917395821468"/>
    <x v="0"/>
    <s v="VIRALIMALAI"/>
    <x v="4"/>
    <s v="vanaja"/>
    <x v="1"/>
    <n v="8489661253"/>
    <x v="1"/>
    <s v="இல்லத்தரசி/ Housewife"/>
    <s v="10,000க்கும் குறைவானது/Less than 10,000"/>
    <x v="2"/>
    <x v="1"/>
    <x v="0"/>
    <x v="2"/>
    <s v="திமுக / DMK"/>
    <x v="0"/>
    <x v="1"/>
    <x v="1"/>
    <x v="2"/>
    <x v="2"/>
    <x v="3"/>
    <x v="0"/>
    <x v="0"/>
    <s v="SC"/>
    <x v="1"/>
    <s v="caste didnt mention here ( paraiyar )"/>
    <s v="-"/>
    <s v="-"/>
    <s v="-"/>
    <s v="0.1.12 (60)"/>
    <x v="1"/>
    <x v="0"/>
    <x v="0"/>
    <x v="1"/>
    <n v="0.8936170212765957"/>
    <n v="0.84848484848484851"/>
    <n v="0.70000000000000007"/>
    <n v="0.59193365685780508"/>
    <n v="1.1057142857142856"/>
    <n v="0.41435355980046362"/>
    <n v="10.599535599999999"/>
    <n v="78.543547799999999"/>
  </r>
  <r>
    <s v="CoGjM3cp60Pfhhm9KCyw"/>
    <s v="2025-08-07 13:45:37.072633"/>
    <x v="5"/>
    <s v="(10.5994617, 78.5435833)"/>
    <s v="JG2V+2CV,,Viralimalai,621316,Tamil Nadu,India."/>
    <s v="https://firebasestorage.googleapis.com/v0/b/mindbrink-survey-production.appspot.com/o/audioFiles%2FAtznECuQc6klLPsRR6u2%2Fio3eMuqyU5eWdOSV7NnjRG3eOnc2%2F2025-08-07%2013%3A45%3A16.762945.m4a?alt=media&amp;token=0b77f50e-1c8b-4a0d-900e-cd4f1a2b22c5"/>
    <n v="309"/>
    <s v="false"/>
    <x v="4"/>
    <s v="+919790903597"/>
    <x v="0"/>
    <s v="VIRALIMALAI"/>
    <x v="4"/>
    <s v="banumathi"/>
    <x v="1"/>
    <n v="8940170368"/>
    <x v="0"/>
    <s v="இல்லத்தரசி/ Housewife"/>
    <s v="10,000 - 25,000"/>
    <x v="2"/>
    <x v="2"/>
    <x v="0"/>
    <x v="2"/>
    <s v="பிற கட்சிகள் / Others"/>
    <x v="0"/>
    <x v="0"/>
    <x v="0"/>
    <x v="0"/>
    <x v="1"/>
    <x v="0"/>
    <x v="0"/>
    <x v="0"/>
    <s v="BC"/>
    <x v="7"/>
    <s v="caste didnt mention here ( Muttaraiyar)"/>
    <s v="-"/>
    <s v="-"/>
    <s v="-"/>
    <s v="0.1.12 (60)"/>
    <x v="1"/>
    <x v="0"/>
    <x v="7"/>
    <x v="6"/>
    <n v="0.8936170212765957"/>
    <n v="1.2824427480916032"/>
    <n v="0.95454545454545459"/>
    <n v="0.59193365685780508"/>
    <n v="2.0275862068965518"/>
    <n v="0.56502758154608668"/>
    <n v="10.599461700000001"/>
    <n v="78.543583299999995"/>
  </r>
  <r>
    <s v="2n1HVYriBp8kocABuJDY"/>
    <s v="2025-08-07 13:45:48.854759"/>
    <x v="5"/>
    <s v="(10.6003078, 78.5439025)"/>
    <s v="JG2V+2CV,,Viralimalai,621316,Tamil Nadu,India."/>
    <s v="https://firebasestorage.googleapis.com/v0/b/mindbrink-survey-production.appspot.com/o/audioFiles%2FAtznECuQc6klLPsRR6u2%2Fi7rHaGVsQtUuH9WIbNPBcYow6HH3%2F2025-08-07%2013%3A45%3A44.670392.m4a?alt=media&amp;token=3b82b62e-3364-4e73-bfb1-8c6c50d036e5"/>
    <n v="230"/>
    <s v="false"/>
    <x v="5"/>
    <s v="+917395821468"/>
    <x v="0"/>
    <s v="VIRALIMALAI"/>
    <x v="4"/>
    <s v="sangitha"/>
    <x v="1"/>
    <n v="6384882198"/>
    <x v="0"/>
    <s v="இல்லத்தரசி/ Housewife"/>
    <s v="10,000க்கும் குறைவானது/Less than 10,000"/>
    <x v="2"/>
    <x v="1"/>
    <x v="1"/>
    <x v="3"/>
    <s v="அதிமுக / AIADMK"/>
    <x v="3"/>
    <x v="1"/>
    <x v="1"/>
    <x v="2"/>
    <x v="2"/>
    <x v="0"/>
    <x v="0"/>
    <x v="0"/>
    <s v="SC"/>
    <x v="48"/>
    <s v="caste didnt mention here (kuravar)"/>
    <s v="-"/>
    <s v="-"/>
    <s v="-"/>
    <s v="0.1.12 (60)"/>
    <x v="1"/>
    <x v="0"/>
    <x v="1"/>
    <x v="2"/>
    <n v="0.8936170212765957"/>
    <n v="1.2824427480916032"/>
    <n v="0.95454545454545459"/>
    <n v="2.0011999302960199"/>
    <n v="5.9154929577464786E-2"/>
    <n v="1.9102362971007465"/>
    <n v="10.6003078"/>
    <n v="78.543902500000002"/>
  </r>
  <r>
    <s v="FWvVEzhjOARI5jB1UDWA"/>
    <s v="2025-08-07 13:52:29.045375"/>
    <x v="5"/>
    <s v="(10.5995934, 78.5438758)"/>
    <s v="JG2V+2CV,,Viralimalai,621316,Tamil Nadu,India."/>
    <s v="https://firebasestorage.googleapis.com/v0/b/mindbrink-survey-production.appspot.com/o/audioFiles%2FAtznECuQc6klLPsRR6u2%2Fi7rHaGVsQtUuH9WIbNPBcYow6HH3%2F2025-08-07%2013%3A52%3A24.311937.m4a?alt=media&amp;token=09b8b2ef-fc8d-42b4-a425-38e570e07af0"/>
    <n v="321"/>
    <s v="false"/>
    <x v="5"/>
    <s v="+917395821468"/>
    <x v="0"/>
    <s v="VIRALIMALAI"/>
    <x v="4"/>
    <s v="maruthmudhi"/>
    <x v="0"/>
    <n v="8760047663"/>
    <x v="3"/>
    <s v="கூலி தொழில்/ Daily Wage"/>
    <s v="10,000 - 25,000"/>
    <x v="0"/>
    <x v="2"/>
    <x v="1"/>
    <x v="1"/>
    <s v="அதிமுக / AIADMK"/>
    <x v="1"/>
    <x v="1"/>
    <x v="3"/>
    <x v="2"/>
    <x v="2"/>
    <x v="0"/>
    <x v="2"/>
    <x v="2"/>
    <s v="BC"/>
    <x v="7"/>
    <n v="0"/>
    <s v="-"/>
    <s v="-"/>
    <s v="-"/>
    <s v="0.1.12 (60)"/>
    <x v="1"/>
    <x v="0"/>
    <x v="1"/>
    <x v="6"/>
    <n v="1.1351351351351351"/>
    <n v="0.96923076923076912"/>
    <n v="0.82894736842105265"/>
    <n v="2.0011999302960199"/>
    <n v="2.0275862068965518"/>
    <n v="1.6588894159032797"/>
    <n v="10.5995934"/>
    <n v="78.543875799999995"/>
  </r>
  <r>
    <s v="ALcg489OdfPDtm7jWB6k"/>
    <s v="2025-08-07 13:55:25.561884"/>
    <x v="5"/>
    <s v="(10.6043307, 78.5403528)"/>
    <s v="JG3Q+GQC,,Viralimalai,621316,Tamil Nadu,India."/>
    <s v="https://firebasestorage.googleapis.com/v0/b/mindbrink-survey-production.appspot.com/o/audioFiles%2FAtznECuQc6klLPsRR6u2%2FnV4IA56gMWWp4NfG0H1PGfyqfM92%2F2025-08-07%2013%3A55%3A19.538615.m4a?alt=media&amp;token=593ab8e6-c4ce-41b3-8024-ffc5984c4265"/>
    <n v="288"/>
    <s v="false"/>
    <x v="0"/>
    <s v="+918940041476"/>
    <x v="0"/>
    <s v="VIRALIMALAI"/>
    <x v="4"/>
    <s v="p.sundarajan"/>
    <x v="0"/>
    <n v="8778104078"/>
    <x v="1"/>
    <s v="சொந்த தொழில் / சுயதொழில் செய்பவர்/ Self Employed/Business"/>
    <s v="25,000 - 50,000"/>
    <x v="0"/>
    <x v="1"/>
    <x v="0"/>
    <x v="0"/>
    <s v="திமுக / DMK"/>
    <x v="0"/>
    <x v="1"/>
    <x v="1"/>
    <x v="2"/>
    <x v="2"/>
    <x v="2"/>
    <x v="7"/>
    <x v="5"/>
    <s v="BC"/>
    <x v="7"/>
    <n v="0"/>
    <s v="-"/>
    <s v="-"/>
    <s v="-"/>
    <s v="0.1.12 (60)"/>
    <x v="1"/>
    <x v="0"/>
    <x v="0"/>
    <x v="6"/>
    <n v="1.1351351351351351"/>
    <n v="0.84848484848484851"/>
    <n v="1.0769230769230769"/>
    <n v="0.59193365685780508"/>
    <n v="2.0275862068965518"/>
    <n v="0.63746701507763626"/>
    <n v="10.6043307"/>
    <n v="78.540352799999994"/>
  </r>
  <r>
    <s v="mkxul3Dl9kotwUyv7AgD"/>
    <s v="2025-08-07 14:14:10.198505"/>
    <x v="5"/>
    <s v="(10.6053233, 78.5330467)"/>
    <s v="Kulithalai - Manapparai Road,,Sevanapatti,621316,Tamil Nadu,India."/>
    <s v="https://firebasestorage.googleapis.com/v0/b/mindbrink-survey-production.appspot.com/o/audioFiles%2FAtznECuQc6klLPsRR6u2%2FnV4IA56gMWWp4NfG0H1PGfyqfM92%2F2025-08-07%2014%3A13%3A56.848249.m4a?alt=media&amp;token=09143bcb-1df0-4260-9716-084daa0b97b9"/>
    <n v="458"/>
    <s v="false"/>
    <x v="0"/>
    <s v="+918940041476"/>
    <x v="0"/>
    <s v="VIRALIMALAI"/>
    <x v="4"/>
    <s v="Durau"/>
    <x v="0"/>
    <n v="7448456053"/>
    <x v="2"/>
    <s v="சொந்த தொழில் / சுயதொழில் செய்பவர்/ Self Employed/Business"/>
    <s v="10,000க்கும் குறைவானது/Less than 10,000"/>
    <x v="2"/>
    <x v="1"/>
    <x v="1"/>
    <x v="1"/>
    <s v="அதிமுக / AIADMK"/>
    <x v="3"/>
    <x v="0"/>
    <x v="0"/>
    <x v="0"/>
    <x v="1"/>
    <x v="0"/>
    <x v="0"/>
    <x v="2"/>
    <s v="BC"/>
    <x v="7"/>
    <n v="0"/>
    <s v="-"/>
    <s v="-"/>
    <s v="-"/>
    <s v="0.1.12 (60)"/>
    <x v="1"/>
    <x v="0"/>
    <x v="1"/>
    <x v="6"/>
    <n v="1.1351351351351351"/>
    <n v="0.84"/>
    <n v="0.80769230769230771"/>
    <n v="2.0011999302960199"/>
    <n v="2.0275862068965518"/>
    <n v="1.6163537898544778"/>
    <n v="10.6053233"/>
    <n v="78.5330467"/>
  </r>
  <r>
    <s v="pkOs4lFdEWYLO4Qp5dEl"/>
    <s v="2025-08-07 15:16:28.360009"/>
    <x v="5"/>
    <s v="(10.6042189, 78.5480829)"/>
    <s v="JG3X+J5H,,Viralimalai,621316,Tamil Nadu,India."/>
    <s v="https://firebasestorage.googleapis.com/v0/b/mindbrink-survey-production.appspot.com/o/audioFiles%2FAtznECuQc6klLPsRR6u2%2Fio3eMuqyU5eWdOSV7NnjRG3eOnc2%2F2025-08-07%2015%3A16%3A13.412647.m4a?alt=media&amp;token=95103826-a602-4f2c-bd46-f5ca30b8dad9"/>
    <n v="235"/>
    <s v="false"/>
    <x v="4"/>
    <s v="+919790903597"/>
    <x v="0"/>
    <s v="VIRALIMALAI"/>
    <x v="4"/>
    <s v="nakalasemi"/>
    <x v="1"/>
    <n v="9655556534"/>
    <x v="0"/>
    <s v="இல்லத்தரசி/ Housewife"/>
    <s v="10,000 - 25,000"/>
    <x v="0"/>
    <x v="0"/>
    <x v="0"/>
    <x v="0"/>
    <s v="திமுக / DMK"/>
    <x v="0"/>
    <x v="1"/>
    <x v="2"/>
    <x v="2"/>
    <x v="2"/>
    <x v="0"/>
    <x v="0"/>
    <x v="0"/>
    <s v="General"/>
    <x v="2"/>
    <s v="they didnt say their caste"/>
    <s v="-"/>
    <s v="-"/>
    <s v="-"/>
    <s v="0.1.12 (60)"/>
    <x v="1"/>
    <x v="0"/>
    <x v="0"/>
    <x v="2"/>
    <n v="0.8936170212765957"/>
    <n v="1.2824427480916032"/>
    <n v="0.95454545454545459"/>
    <n v="0.59193365685780508"/>
    <n v="5.9154929577464786E-2"/>
    <n v="0.56502758154608668"/>
    <n v="10.604218899999999"/>
    <n v="78.548082899999997"/>
  </r>
  <r>
    <s v="UcdFiwyS2WxzyVhy78R2"/>
    <s v="2025-08-07 15:16:33.279384"/>
    <x v="5"/>
    <s v="(10.6045262, 78.5476751)"/>
    <s v="JG3X+J5H,,Viralimalai,621316,Tamil Nadu,India."/>
    <s v="https://firebasestorage.googleapis.com/v0/b/mindbrink-survey-production.appspot.com/o/audioFiles%2FAtznECuQc6klLPsRR6u2%2Fi7rHaGVsQtUuH9WIbNPBcYow6HH3%2F2025-08-07%2015%3A16%3A26.828133.m4a?alt=media&amp;token=a1943c1b-9b6c-4be1-8f67-9d0f13276bae"/>
    <n v="257"/>
    <s v="false"/>
    <x v="5"/>
    <s v="+917395821468"/>
    <x v="0"/>
    <s v="VIRALIMALAI"/>
    <x v="4"/>
    <s v="palanisami"/>
    <x v="0"/>
    <n v="8903989371"/>
    <x v="0"/>
    <s v="கூலி தொழில்/ Daily Wage"/>
    <s v="10,000 - 25,000"/>
    <x v="0"/>
    <x v="0"/>
    <x v="0"/>
    <x v="0"/>
    <s v="அதிமுக / AIADMK"/>
    <x v="2"/>
    <x v="0"/>
    <x v="0"/>
    <x v="2"/>
    <x v="0"/>
    <x v="0"/>
    <x v="2"/>
    <x v="1"/>
    <s v="BC"/>
    <x v="14"/>
    <s v="audio is mute"/>
    <s v="-"/>
    <s v="-"/>
    <s v="-"/>
    <s v="0.1.12 (60)"/>
    <x v="1"/>
    <x v="0"/>
    <x v="1"/>
    <x v="8"/>
    <n v="1.1351351351351351"/>
    <n v="1.2824427480916032"/>
    <n v="1.9534883720930234"/>
    <n v="0.59193365685780508"/>
    <n v="1.3125"/>
    <n v="1.1563355157222239"/>
    <n v="10.6045262"/>
    <n v="78.547675100000006"/>
  </r>
  <r>
    <s v="tkQ2c9mqjko2Facrk9FD"/>
    <s v="2025-08-07 15:23:07.060037"/>
    <x v="5"/>
    <s v="(10.6052961, 78.547807)"/>
    <s v="Pudukkottai,,Viralimalai,621316,Tamil Nadu,India."/>
    <s v="https://firebasestorage.googleapis.com/v0/b/mindbrink-survey-production.appspot.com/o/audioFiles%2FAtznECuQc6klLPsRR6u2%2Fi7rHaGVsQtUuH9WIbNPBcYow6HH3%2F2025-08-07%2015%3A22%3A56.321615.m4a?alt=media&amp;token=46de723b-3544-4bb6-a598-b384846c5912"/>
    <n v="309"/>
    <s v="false"/>
    <x v="5"/>
    <s v="+917395821468"/>
    <x v="0"/>
    <s v="VIRALIMALAI"/>
    <x v="4"/>
    <s v="NGANANSEKER"/>
    <x v="0"/>
    <n v="9965342488"/>
    <x v="2"/>
    <s v="விவசாயி/ Farmer"/>
    <s v="10,000 - 25,000"/>
    <x v="0"/>
    <x v="0"/>
    <x v="0"/>
    <x v="0"/>
    <s v="திமுக / DMK"/>
    <x v="0"/>
    <x v="0"/>
    <x v="0"/>
    <x v="0"/>
    <x v="1"/>
    <x v="0"/>
    <x v="0"/>
    <x v="3"/>
    <s v="OBC"/>
    <x v="36"/>
    <s v="caste didnt mentioned here (isai vellalar)"/>
    <s v="-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52961"/>
    <n v="78.547807000000006"/>
  </r>
  <r>
    <s v="mKO2hZ0vdeZWfbI3nrr9"/>
    <s v="2025-08-07 15:23:25.697843"/>
    <x v="5"/>
    <s v="(10.6042388, 78.5480839)"/>
    <s v="JG3X+J5H,,Viralimalai,621316,Tamil Nadu,India."/>
    <s v="https://firebasestorage.googleapis.com/v0/b/mindbrink-survey-production.appspot.com/o/audioFiles%2FAtznECuQc6klLPsRR6u2%2Fio3eMuqyU5eWdOSV7NnjRG3eOnc2%2F2025-08-07%2015%3A23%3A15.078490.m4a?alt=media&amp;token=b0b46c13-e3af-4e6e-b8e5-d6178ad8fe19"/>
    <n v="348"/>
    <s v="false"/>
    <x v="4"/>
    <s v="+919790903597"/>
    <x v="0"/>
    <s v="VIRALIMALAI"/>
    <x v="4"/>
    <s v="narmatha"/>
    <x v="1"/>
    <n v="7397001784"/>
    <x v="0"/>
    <s v="இல்லத்தரசி/ Housewife"/>
    <s v="10,000 - 25,000"/>
    <x v="2"/>
    <x v="2"/>
    <x v="0"/>
    <x v="2"/>
    <s v="அதிமுக / AIADMK"/>
    <x v="3"/>
    <x v="0"/>
    <x v="0"/>
    <x v="1"/>
    <x v="1"/>
    <x v="2"/>
    <x v="0"/>
    <x v="4"/>
    <s v="General"/>
    <x v="36"/>
    <s v="caste didnt mentioned here (isai vellalar)"/>
    <s v="-"/>
    <s v="-"/>
    <s v="-"/>
    <s v="0.1.12 (60)"/>
    <x v="1"/>
    <x v="0"/>
    <x v="1"/>
    <x v="2"/>
    <n v="0.8936170212765957"/>
    <n v="1.2824427480916032"/>
    <n v="0.95454545454545459"/>
    <n v="0.59193365685780508"/>
    <n v="5.9154929577464786E-2"/>
    <n v="0.56502758154608668"/>
    <n v="10.604238799999999"/>
    <n v="78.548083899999995"/>
  </r>
  <r>
    <s v="rNlHFdnMbKNMcugqo5Vx"/>
    <s v="2025-08-07 15:39:14.505059"/>
    <x v="5"/>
    <s v="(10.6064292, 78.5481999)"/>
    <s v="JG4X+M43,,Viralimalai,621316,Tamil Nadu,India."/>
    <s v="https://firebasestorage.googleapis.com/v0/b/mindbrink-survey-production.appspot.com/o/audioFiles%2FAtznECuQc6klLPsRR6u2%2Fio3eMuqyU5eWdOSV7NnjRG3eOnc2%2F2025-08-07%2015%3A38%3A57.102733.m4a?alt=media&amp;token=2aad053e-c37c-40e6-b6b0-60ea1916bd16"/>
    <n v="230"/>
    <s v="false"/>
    <x v="4"/>
    <s v="+919790903597"/>
    <x v="0"/>
    <s v="VIRALIMALAI"/>
    <x v="4"/>
    <s v="logesh"/>
    <x v="0"/>
    <n v="9087328656"/>
    <x v="1"/>
    <s v="மாணவர்/ Student"/>
    <s v="10,000 - 25,000"/>
    <x v="1"/>
    <x v="0"/>
    <x v="3"/>
    <x v="3"/>
    <s v="தமிழக வெற்றி கழகம் / TVK"/>
    <x v="0"/>
    <x v="1"/>
    <x v="1"/>
    <x v="2"/>
    <x v="2"/>
    <x v="2"/>
    <x v="1"/>
    <x v="7"/>
    <s v="General"/>
    <x v="36"/>
    <s v="caste didnt mentioned here (isai vellalar)"/>
    <s v="-"/>
    <s v="-"/>
    <s v="-"/>
    <s v="0.1.12 (60)"/>
    <x v="1"/>
    <x v="0"/>
    <x v="2"/>
    <x v="2"/>
    <n v="1.1351351351351351"/>
    <n v="0.84848484848484851"/>
    <n v="1.0769230769230769"/>
    <n v="1"/>
    <n v="5.9154929577464786E-2"/>
    <n v="1.0769230769230769"/>
    <n v="10.606429199999999"/>
    <n v="78.5481999"/>
  </r>
  <r>
    <s v="WmLFcmgejsyinxIdVAXU"/>
    <s v="2025-08-07 15:43:23.123590"/>
    <x v="5"/>
    <s v="(10.6052961, 78.547807)"/>
    <s v="Pudukkottai,,Viralimalai,621316,Tamil Nadu,India."/>
    <s v="https://firebasestorage.googleapis.com/v0/b/mindbrink-survey-production.appspot.com/o/audioFiles%2FAtznECuQc6klLPsRR6u2%2Fi7rHaGVsQtUuH9WIbNPBcYow6HH3%2F2025-08-07%2015%3A43%3A09.805256.m4a?alt=media&amp;token=539f46f9-fdd7-47d2-9f98-c5677310c53c"/>
    <n v="350"/>
    <s v="false"/>
    <x v="5"/>
    <s v="+917395821468"/>
    <x v="0"/>
    <s v="VIRALIMALAI"/>
    <x v="4"/>
    <s v="laletha"/>
    <x v="1"/>
    <n v="8870901199"/>
    <x v="3"/>
    <s v="கூலி தொழில்/ Daily Wage"/>
    <s v="10,000க்கும் குறைவானது/Less than 10,000"/>
    <x v="0"/>
    <x v="0"/>
    <x v="0"/>
    <x v="2"/>
    <s v="பிற கட்சிகள் / Others"/>
    <x v="0"/>
    <x v="0"/>
    <x v="0"/>
    <x v="2"/>
    <x v="2"/>
    <x v="0"/>
    <x v="0"/>
    <x v="0"/>
    <s v="OBC"/>
    <x v="36"/>
    <s v="caste didnt mentioned here (isai vellalar)"/>
    <s v="-"/>
    <s v="-"/>
    <s v="-"/>
    <s v="0.1.12 (60)"/>
    <x v="1"/>
    <x v="0"/>
    <x v="7"/>
    <x v="2"/>
    <n v="0.8936170212765957"/>
    <n v="0.96923076923076912"/>
    <n v="1.1666666666666667"/>
    <n v="0.59193365685780508"/>
    <n v="5.9154929577464786E-2"/>
    <n v="0.690589266334106"/>
    <n v="10.6052961"/>
    <n v="78.547807000000006"/>
  </r>
  <r>
    <s v="0CJnrmq2I8GdmD7IVq1I"/>
    <s v="2025-08-07 15:53:18.542769"/>
    <x v="5"/>
    <s v="(10.6059136, 78.5470311)"/>
    <s v="JG4W+6QM,,Viralimalai,621316,Tamil Nadu,India."/>
    <s v="https://firebasestorage.googleapis.com/v0/b/mindbrink-survey-production.appspot.com/o/audioFiles%2FAtznECuQc6klLPsRR6u2%2Fi7rHaGVsQtUuH9WIbNPBcYow6HH3%2F2025-08-07%2015%3A53%3A14.663890.m4a?alt=media&amp;token=0889677a-5dfb-4c58-b981-f7d352038ca0"/>
    <n v="291"/>
    <s v="false"/>
    <x v="5"/>
    <s v="+917395821468"/>
    <x v="0"/>
    <s v="VIRALIMALAI"/>
    <x v="4"/>
    <s v="RAJANTHIR"/>
    <x v="0"/>
    <n v="8531034471"/>
    <x v="2"/>
    <s v="விவசாயி/ Farmer"/>
    <s v="10,000 - 25,000"/>
    <x v="0"/>
    <x v="0"/>
    <x v="0"/>
    <x v="0"/>
    <s v="திமுக / DMK"/>
    <x v="0"/>
    <x v="0"/>
    <x v="0"/>
    <x v="0"/>
    <x v="1"/>
    <x v="0"/>
    <x v="0"/>
    <x v="1"/>
    <s v="OBC"/>
    <x v="36"/>
    <s v="caste didnt mentioned here (isai vellalar)"/>
    <s v="-"/>
    <s v="-"/>
    <s v="-"/>
    <s v="0.1.12 (60)"/>
    <x v="1"/>
    <x v="0"/>
    <x v="0"/>
    <x v="2"/>
    <n v="1.1351351351351351"/>
    <n v="0.84"/>
    <n v="0.80769230769230771"/>
    <n v="0.59193365685780508"/>
    <n v="5.9154929577464786E-2"/>
    <n v="0.47810026130822719"/>
    <n v="10.605913599999999"/>
    <n v="78.547031099999998"/>
  </r>
  <r>
    <s v="A1URLVOtE8bNpeeP5nQy"/>
    <s v="2025-08-07 15:53:40.688810"/>
    <x v="5"/>
    <s v="(10.6060767, 78.5471667)"/>
    <s v="JG4W+HM2,,Viralimalai,621316,Tamil Nadu,India."/>
    <s v="https://firebasestorage.googleapis.com/v0/b/mindbrink-survey-production.appspot.com/o/audioFiles%2FAtznECuQc6klLPsRR6u2%2Fio3eMuqyU5eWdOSV7NnjRG3eOnc2%2F2025-08-07%2015%3A53%3A28.877666.m4a?alt=media&amp;token=4d171fc9-1efc-4a2a-ab2a-d60980c24bdd"/>
    <n v="264"/>
    <s v="false"/>
    <x v="4"/>
    <s v="+919790903597"/>
    <x v="0"/>
    <s v="VIRALIMALAI"/>
    <x v="4"/>
    <s v="jayalitha"/>
    <x v="1"/>
    <n v="9600643117"/>
    <x v="2"/>
    <s v="இல்லத்தரசி/ Housewife"/>
    <s v="10,000 - 25,000"/>
    <x v="2"/>
    <x v="0"/>
    <x v="0"/>
    <x v="0"/>
    <s v="திமுக / DMK"/>
    <x v="0"/>
    <x v="0"/>
    <x v="0"/>
    <x v="0"/>
    <x v="1"/>
    <x v="0"/>
    <x v="7"/>
    <x v="0"/>
    <s v="BC"/>
    <x v="36"/>
    <s v="caste didnt mentioned here (isai vellalar)"/>
    <s v="-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6076699999999"/>
    <n v="78.547166700000005"/>
  </r>
  <r>
    <s v="oH7WriCPHWuPzRs1n1nq"/>
    <s v="2025-08-07 15:59:26.597850"/>
    <x v="5"/>
    <s v="(10.6060049, 78.5466505)"/>
    <s v="JG4W+HM2,,Viralimalai,621316,Tamil Nadu,India."/>
    <s v="https://firebasestorage.googleapis.com/v0/b/mindbrink-survey-production.appspot.com/o/audioFiles%2FAtznECuQc6klLPsRR6u2%2Fi7rHaGVsQtUuH9WIbNPBcYow6HH3%2F2025-08-07%2015%3A59%3A19.312546.m4a?alt=media&amp;token=65ac3ad4-5085-4cad-a475-065a7ce55529"/>
    <n v="273"/>
    <s v="false"/>
    <x v="5"/>
    <s v="+917395821468"/>
    <x v="0"/>
    <s v="VIRALIMALAI"/>
    <x v="4"/>
    <s v="manogar"/>
    <x v="0"/>
    <n v="8526488949"/>
    <x v="2"/>
    <s v="கூலி தொழில்/ Daily Wage"/>
    <s v="10,000க்கும் குறைவானது/Less than 10,000"/>
    <x v="0"/>
    <x v="0"/>
    <x v="0"/>
    <x v="0"/>
    <s v="அதிமுக / AIADMK"/>
    <x v="2"/>
    <x v="0"/>
    <x v="0"/>
    <x v="1"/>
    <x v="1"/>
    <x v="1"/>
    <x v="0"/>
    <x v="1"/>
    <s v="OBC"/>
    <x v="36"/>
    <s v="caste didnt mentioned here (isai vellalar)"/>
    <s v="-"/>
    <s v="-"/>
    <s v="-"/>
    <s v="0.1.12 (60)"/>
    <x v="1"/>
    <x v="0"/>
    <x v="1"/>
    <x v="2"/>
    <n v="1.1351351351351351"/>
    <n v="0.84"/>
    <n v="0.80769230769230771"/>
    <n v="0.59193365685780508"/>
    <n v="5.9154929577464786E-2"/>
    <n v="0.47810026130822719"/>
    <n v="10.6060049"/>
    <n v="78.546650499999998"/>
  </r>
  <r>
    <s v="9bxHeCTh4G0XmbBQmzIf"/>
    <s v="2025-08-07 16:06:17.627538"/>
    <x v="5"/>
    <s v="(10.6098817, 78.4698983)"/>
    <s v="753,Rajalipatty,Nambampatty,621312,Tamil Nadu,India."/>
    <s v="https://firebasestorage.googleapis.com/v0/b/mindbrink-survey-production.appspot.com/o/audioFiles%2FAtznECuQc6klLPsRR6u2%2FvgezSzrsuLVlWSdHweefXnEvA793%2F2025-08-07%2016%3A06%3A03.097522.m4a?alt=media&amp;token=c3a92fdf-ebb8-4cc8-ba2b-0c9330d8be27"/>
    <n v="330"/>
    <s v="false"/>
    <x v="6"/>
    <s v="+919976239565"/>
    <x v="0"/>
    <s v="VIRALIMALAI"/>
    <x v="9"/>
    <s v="Muthulakshmi"/>
    <x v="1"/>
    <n v="9976279144"/>
    <x v="2"/>
    <s v="விவசாயி/ Farmer"/>
    <s v="10,000க்கும் குறைவானது/Less than 10,000"/>
    <x v="2"/>
    <x v="0"/>
    <x v="0"/>
    <x v="0"/>
    <s v="திமுக / DMK"/>
    <x v="0"/>
    <x v="0"/>
    <x v="0"/>
    <x v="0"/>
    <x v="1"/>
    <x v="1"/>
    <x v="0"/>
    <x v="2"/>
    <s v="BC"/>
    <x v="0"/>
    <n v="0"/>
    <s v="-"/>
    <s v="-"/>
    <s v="-"/>
    <s v="0.1.12 (60)"/>
    <x v="1"/>
    <x v="0"/>
    <x v="0"/>
    <x v="0"/>
    <n v="0.8936170212765957"/>
    <n v="0.84"/>
    <n v="0.875"/>
    <n v="0.59193365685780508"/>
    <n v="1.3034482758620689"/>
    <n v="0.5179419497505795"/>
    <n v="10.609881700000001"/>
    <n v="78.469898299999997"/>
  </r>
  <r>
    <s v="xzx45wPksJftgKGaYcg1"/>
    <s v="2025-08-07 16:09:58.111349"/>
    <x v="5"/>
    <s v="(10.6076662, 78.5464373)"/>
    <s v="JG4W+XJ8,,Viralimalai,621316,Tamil Nadu,India."/>
    <s v="https://firebasestorage.googleapis.com/v0/b/mindbrink-survey-production.appspot.com/o/audioFiles%2FAtznECuQc6klLPsRR6u2%2Fio3eMuqyU5eWdOSV7NnjRG3eOnc2%2F2025-08-07%2016%3A09%3A52.512611.m4a?alt=media&amp;token=21abcf99-e69a-4f88-bd40-fa783aff53db"/>
    <n v="214"/>
    <s v="false"/>
    <x v="4"/>
    <s v="+919790903597"/>
    <x v="0"/>
    <s v="VIRALIMALAI"/>
    <x v="4"/>
    <s v="palaniyamma"/>
    <x v="1"/>
    <n v="8838892992"/>
    <x v="1"/>
    <s v="இல்லத்தரசி/ Housewife"/>
    <s v="10,000 - 25,000"/>
    <x v="0"/>
    <x v="0"/>
    <x v="0"/>
    <x v="0"/>
    <s v="திமுக / DMK"/>
    <x v="0"/>
    <x v="1"/>
    <x v="2"/>
    <x v="2"/>
    <x v="2"/>
    <x v="0"/>
    <x v="0"/>
    <x v="0"/>
    <s v="General"/>
    <x v="36"/>
    <s v="caste didnt mentioned here (isai vellalar)"/>
    <s v="-"/>
    <s v="-"/>
    <s v="-"/>
    <s v="0.1.12 (60)"/>
    <x v="1"/>
    <x v="0"/>
    <x v="0"/>
    <x v="2"/>
    <n v="0.8936170212765957"/>
    <n v="0.84848484848484851"/>
    <n v="0.70000000000000007"/>
    <n v="0.59193365685780508"/>
    <n v="5.9154929577464786E-2"/>
    <n v="0.41435355980046362"/>
    <n v="10.607666200000001"/>
    <n v="78.546437299999994"/>
  </r>
  <r>
    <s v="yEa12sUayk1HKBxSHtv5"/>
    <s v="2025-08-07 16:10:16.910424"/>
    <x v="5"/>
    <s v="(10.607675, 78.5469216)"/>
    <s v="childrens park,,Viralimalai,621316,Tamil Nadu,India."/>
    <s v="https://firebasestorage.googleapis.com/v0/b/mindbrink-survey-production.appspot.com/o/audioFiles%2FAtznECuQc6klLPsRR6u2%2Fi7rHaGVsQtUuH9WIbNPBcYow6HH3%2F2025-08-07%2016%3A10%3A08.663219.m4a?alt=media&amp;token=ed1086be-bcc4-42df-9494-7ae8b1d20ff8"/>
    <n v="265"/>
    <s v="false"/>
    <x v="5"/>
    <s v="+917395821468"/>
    <x v="0"/>
    <s v="VIRALIMALAI"/>
    <x v="4"/>
    <s v="Karthikan"/>
    <x v="0"/>
    <n v="8248430003"/>
    <x v="0"/>
    <s v="கூலி தொழில்/ Daily Wage"/>
    <s v="10,000க்கும் குறைவானது/Less than 10,000"/>
    <x v="0"/>
    <x v="1"/>
    <x v="3"/>
    <x v="0"/>
    <s v="பிற கட்சிகள் / Others"/>
    <x v="0"/>
    <x v="1"/>
    <x v="2"/>
    <x v="2"/>
    <x v="2"/>
    <x v="1"/>
    <x v="0"/>
    <x v="2"/>
    <s v="OBC"/>
    <x v="36"/>
    <s v="caste didnt mentioned here (isai vellalar)"/>
    <s v="-"/>
    <s v="-"/>
    <s v="-"/>
    <s v="0.1.12 (60)"/>
    <x v="1"/>
    <x v="0"/>
    <x v="7"/>
    <x v="2"/>
    <n v="1.1351351351351351"/>
    <n v="1.2824427480916032"/>
    <n v="1.9534883720930234"/>
    <n v="1"/>
    <n v="5.9154929577464786E-2"/>
    <n v="1.9534883720930234"/>
    <n v="10.607675"/>
    <n v="78.546921600000005"/>
  </r>
  <r>
    <s v="MPzErMAJFssk47jN7AJB"/>
    <s v="2025-08-07 16:18:24.488460"/>
    <x v="5"/>
    <s v="(10.60997, 78.4696183)"/>
    <s v="JF69+4X5,Rajalipatty,Nambampatty,621312,Tamil Nadu,India."/>
    <s v="https://firebasestorage.googleapis.com/v0/b/mindbrink-survey-production.appspot.com/o/audioFiles%2FAtznECuQc6klLPsRR6u2%2FnV4IA56gMWWp4NfG0H1PGfyqfM92%2F2025-08-07%2016%3A18%3A11.308175.m4a?alt=media&amp;token=9cac24ac-e75a-4fc1-a5e5-ed9a6e2b1c92"/>
    <n v="330"/>
    <s v="false"/>
    <x v="0"/>
    <s v="+918940041476"/>
    <x v="0"/>
    <s v="VIRALIMALAI"/>
    <x v="9"/>
    <s v="g.perema"/>
    <x v="1"/>
    <n v="9655668044"/>
    <x v="2"/>
    <s v="விவசாயி/ Farmer"/>
    <s v="10,000க்கும் குறைவானது/Less than 10,000"/>
    <x v="2"/>
    <x v="1"/>
    <x v="0"/>
    <x v="0"/>
    <s v="திமுக / DMK"/>
    <x v="0"/>
    <x v="0"/>
    <x v="0"/>
    <x v="2"/>
    <x v="1"/>
    <x v="0"/>
    <x v="7"/>
    <x v="0"/>
    <s v="BC"/>
    <x v="0"/>
    <n v="0"/>
    <s v="-"/>
    <s v="-"/>
    <s v="-"/>
    <s v="0.1.12 (60)"/>
    <x v="1"/>
    <x v="0"/>
    <x v="0"/>
    <x v="0"/>
    <n v="0.8936170212765957"/>
    <n v="0.84"/>
    <n v="0.875"/>
    <n v="0.59193365685780508"/>
    <n v="1.3034482758620689"/>
    <n v="0.5179419497505795"/>
    <n v="10.609970000000001"/>
    <n v="78.469618299999993"/>
  </r>
  <r>
    <s v="5VopvlOFW5oHrH6yUbxC"/>
    <s v="2025-08-07 16:18:40.811589"/>
    <x v="5"/>
    <s v="(10.6078905, 78.5465975)"/>
    <s v="childrens park,,Viralimalai,621316,Tamil Nadu,India."/>
    <s v="https://firebasestorage.googleapis.com/v0/b/mindbrink-survey-production.appspot.com/o/audioFiles%2FAtznECuQc6klLPsRR6u2%2Fi7rHaGVsQtUuH9WIbNPBcYow6HH3%2F2025-08-07%2016%3A18%3A34.727519.m4a?alt=media&amp;token=a7ab6d51-2645-4e1b-9803-3555eb807928"/>
    <n v="334"/>
    <s v="false"/>
    <x v="5"/>
    <s v="+917395821468"/>
    <x v="0"/>
    <s v="VIRALIMALAI"/>
    <x v="4"/>
    <s v="Geeth"/>
    <x v="1"/>
    <n v="6381748641"/>
    <x v="0"/>
    <s v="இல்லத்தரசி/ Housewife"/>
    <s v="10,000க்கும் குறைவானது/Less than 10,000"/>
    <x v="0"/>
    <x v="2"/>
    <x v="1"/>
    <x v="1"/>
    <s v="அதிமுக / AIADMK"/>
    <x v="1"/>
    <x v="0"/>
    <x v="0"/>
    <x v="1"/>
    <x v="2"/>
    <x v="0"/>
    <x v="0"/>
    <x v="0"/>
    <s v="BC"/>
    <x v="14"/>
    <n v="0"/>
    <s v="-"/>
    <s v="-"/>
    <s v="-"/>
    <s v="0.1.12 (60)"/>
    <x v="1"/>
    <x v="0"/>
    <x v="1"/>
    <x v="8"/>
    <n v="0.8936170212765957"/>
    <n v="1.2824427480916032"/>
    <n v="0.95454545454545459"/>
    <n v="2.0011999302960199"/>
    <n v="1.3125"/>
    <n v="1.9102362971007465"/>
    <n v="10.6078905"/>
    <n v="78.546597500000004"/>
  </r>
  <r>
    <s v="QELgIf3u5NBIHgiVFCtl"/>
    <s v="2025-08-07 16:19:03.726689"/>
    <x v="5"/>
    <s v="(10.6086002, 78.5464189)"/>
    <s v="JG5W+99V,,Viralimalai,621316,Tamil Nadu,India."/>
    <s v="https://firebasestorage.googleapis.com/v0/b/mindbrink-survey-production.appspot.com/o/audioFiles%2FAtznECuQc6klLPsRR6u2%2Fio3eMuqyU5eWdOSV7NnjRG3eOnc2%2F2025-08-07%2016%3A18%3A55.893878.m4a?alt=media&amp;token=c996745b-b947-4f65-9631-8a9fd75ffcdc"/>
    <n v="313"/>
    <s v="false"/>
    <x v="4"/>
    <s v="+919790903597"/>
    <x v="0"/>
    <s v="VIRALIMALAI"/>
    <x v="4"/>
    <s v="sunthari"/>
    <x v="1"/>
    <n v="9790092034"/>
    <x v="2"/>
    <s v="இல்லத்தரசி/ Housewife"/>
    <s v="10,000 - 25,000"/>
    <x v="2"/>
    <x v="2"/>
    <x v="0"/>
    <x v="0"/>
    <s v="திமுக / DMK"/>
    <x v="0"/>
    <x v="1"/>
    <x v="1"/>
    <x v="2"/>
    <x v="2"/>
    <x v="2"/>
    <x v="0"/>
    <x v="7"/>
    <s v="General"/>
    <x v="36"/>
    <s v="caste didnt mention here (isai vellalar)"/>
    <s v="-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086002"/>
    <n v="78.546418900000006"/>
  </r>
  <r>
    <s v="qOwo6AbjYM5H84BuIO8N"/>
    <s v="2025-08-07 16:24:49.442865"/>
    <x v="5"/>
    <s v="(10.6076682, 78.5464416)"/>
    <s v="JG4W+XJ8,,Viralimalai,621316,Tamil Nadu,India."/>
    <s v="https://firebasestorage.googleapis.com/v0/b/mindbrink-survey-production.appspot.com/o/audioFiles%2FAtznECuQc6klLPsRR6u2%2Fio3eMuqyU5eWdOSV7NnjRG3eOnc2%2F2025-08-07%2016%3A24%3A40.647450.m4a?alt=media&amp;token=17fb1e9d-c74d-464a-af51-321c963b7253"/>
    <n v="239"/>
    <s v="false"/>
    <x v="4"/>
    <s v="+919790903597"/>
    <x v="0"/>
    <s v="VIRALIMALAI"/>
    <x v="4"/>
    <s v="prasanna"/>
    <x v="0"/>
    <n v="8525854587"/>
    <x v="1"/>
    <s v="மாணவர்/ Student"/>
    <s v="10,000 - 25,000"/>
    <x v="1"/>
    <x v="1"/>
    <x v="4"/>
    <x v="3"/>
    <s v="தமிழக வெற்றி கழகம் / TVK"/>
    <x v="0"/>
    <x v="1"/>
    <x v="3"/>
    <x v="1"/>
    <x v="2"/>
    <x v="2"/>
    <x v="0"/>
    <x v="0"/>
    <s v="OBC"/>
    <x v="36"/>
    <s v="caste didnt mention here (isai vellalar)"/>
    <s v="-"/>
    <s v="-"/>
    <s v="-"/>
    <s v="0.1.12 (60)"/>
    <x v="1"/>
    <x v="0"/>
    <x v="2"/>
    <x v="2"/>
    <n v="1.1351351351351351"/>
    <n v="0.84848484848484851"/>
    <n v="1.0769230769230769"/>
    <n v="1.3175417349539618"/>
    <n v="5.9154929577464786E-2"/>
    <n v="1.4188910991811896"/>
    <n v="10.607668200000001"/>
    <n v="78.546441599999994"/>
  </r>
  <r>
    <s v="DH861rYVGfipUe8MvTRL"/>
    <s v="2025-08-07 16:28:07.514526"/>
    <x v="5"/>
    <s v="(10.6097283, 78.4695667)"/>
    <s v="753,Rajalipatty,Nambampatty,621312,Tamil Nadu,India."/>
    <s v="https://firebasestorage.googleapis.com/v0/b/mindbrink-survey-production.appspot.com/o/audioFiles%2FAtznECuQc6klLPsRR6u2%2FvgezSzrsuLVlWSdHweefXnEvA793%2F2025-08-07%2016%3A27%3A38.147580.m4a?alt=media&amp;token=4a1d97c5-b747-43fd-91d0-8c76e48699dc"/>
    <n v="439"/>
    <s v="false"/>
    <x v="6"/>
    <s v="+919976239565"/>
    <x v="0"/>
    <s v="VIRALIMALAI"/>
    <x v="9"/>
    <s v="Latha"/>
    <x v="1"/>
    <n v="9578274659"/>
    <x v="0"/>
    <s v="கூலி தொழில்/ Daily Wage"/>
    <s v="10,000க்கும் குறைவானது/Less than 10,000"/>
    <x v="2"/>
    <x v="1"/>
    <x v="0"/>
    <x v="0"/>
    <s v="திமுக / DMK"/>
    <x v="0"/>
    <x v="1"/>
    <x v="2"/>
    <x v="0"/>
    <x v="2"/>
    <x v="0"/>
    <x v="7"/>
    <x v="2"/>
    <s v="BC"/>
    <x v="0"/>
    <n v="0"/>
    <s v="-"/>
    <s v="-"/>
    <s v="-"/>
    <s v="0.1.12 (60)"/>
    <x v="1"/>
    <x v="0"/>
    <x v="0"/>
    <x v="0"/>
    <n v="0.8936170212765957"/>
    <n v="1.2824427480916032"/>
    <n v="0.95454545454545459"/>
    <n v="0.59193365685780508"/>
    <n v="1.3034482758620689"/>
    <n v="0.56502758154608668"/>
    <n v="10.6097283"/>
    <n v="78.469566700000001"/>
  </r>
  <r>
    <s v="Iz6KUZhy4ez3hSsaSU8Q"/>
    <s v="2025-08-07 16:31:41.879764"/>
    <x v="5"/>
    <s v="(10.6077575, 78.5458905)"/>
    <s v="JG5W+3F4,,Viralimalai,621316,Tamil Nadu,India."/>
    <s v="https://firebasestorage.googleapis.com/v0/b/mindbrink-survey-production.appspot.com/o/audioFiles%2FAtznECuQc6klLPsRR6u2%2Fi7rHaGVsQtUuH9WIbNPBcYow6HH3%2F2025-08-07%2016%3A31%3A36.393852.m4a?alt=media&amp;token=230a17e9-879f-4b96-9cdb-98f95de11c67"/>
    <n v="288"/>
    <s v="false"/>
    <x v="5"/>
    <s v="+917395821468"/>
    <x v="0"/>
    <s v="VIRALIMALAI"/>
    <x v="4"/>
    <s v="manikandan"/>
    <x v="0"/>
    <n v="9566826547"/>
    <x v="0"/>
    <s v="பணியாளர்/ Employee"/>
    <s v="10,000 - 25,000"/>
    <x v="2"/>
    <x v="2"/>
    <x v="1"/>
    <x v="3"/>
    <s v="அதிமுக / AIADMK"/>
    <x v="1"/>
    <x v="1"/>
    <x v="1"/>
    <x v="2"/>
    <x v="2"/>
    <x v="3"/>
    <x v="0"/>
    <x v="7"/>
    <s v="SC"/>
    <x v="5"/>
    <n v="0"/>
    <s v="-"/>
    <s v="-"/>
    <s v="-"/>
    <s v="0.1.12 (60)"/>
    <x v="1"/>
    <x v="0"/>
    <x v="1"/>
    <x v="5"/>
    <n v="1.1351351351351351"/>
    <n v="1.2824427480916032"/>
    <n v="1.9534883720930234"/>
    <n v="2.0011999302960199"/>
    <n v="1.6390243902439026"/>
    <n v="3.9093207940666437"/>
    <n v="10.6077575"/>
    <n v="78.545890499999999"/>
  </r>
  <r>
    <s v="QPC5wO51RD5pknYGt3wL"/>
    <s v="2025-08-07 16:43:36.463679"/>
    <x v="5"/>
    <s v="(10.6077003, 78.5470199)"/>
    <s v="childrens park,,Viralimalai,621316,Tamil Nadu,India."/>
    <s v="https://firebasestorage.googleapis.com/v0/b/mindbrink-survey-production.appspot.com/o/audioFiles%2FAtznECuQc6klLPsRR6u2%2Fi7rHaGVsQtUuH9WIbNPBcYow6HH3%2F2025-08-07%2016%3A43%3A31.556777.m4a?alt=media&amp;token=e90752c8-5fd6-41c6-91c7-fcc256a4c657"/>
    <n v="284"/>
    <s v="false"/>
    <x v="5"/>
    <s v="+917395821468"/>
    <x v="0"/>
    <s v="VIRALIMALAI"/>
    <x v="4"/>
    <s v="kalayarsi"/>
    <x v="1"/>
    <n v="9629279811"/>
    <x v="0"/>
    <s v="இல்லத்தரசி/ Housewife"/>
    <s v="10,000க்கும் குறைவானது/Less than 10,000"/>
    <x v="2"/>
    <x v="2"/>
    <x v="1"/>
    <x v="4"/>
    <s v="அதிமுக / AIADMK"/>
    <x v="1"/>
    <x v="1"/>
    <x v="1"/>
    <x v="2"/>
    <x v="2"/>
    <x v="0"/>
    <x v="2"/>
    <x v="2"/>
    <s v="SC"/>
    <x v="1"/>
    <s v="caste didnt mentioned here (paraiyar)"/>
    <s v="-"/>
    <s v="-"/>
    <s v="-"/>
    <s v="0.1.12 (60)"/>
    <x v="1"/>
    <x v="0"/>
    <x v="1"/>
    <x v="1"/>
    <n v="0.8936170212765957"/>
    <n v="1.2824427480916032"/>
    <n v="0.95454545454545459"/>
    <n v="2.0011999302960199"/>
    <n v="1.1057142857142856"/>
    <n v="1.9102362971007465"/>
    <n v="10.607700299999999"/>
    <n v="78.547019899999995"/>
  </r>
  <r>
    <s v="cq0vmxDM7vWjnIm17lLF"/>
    <s v="2025-08-07 16:48:49.672225"/>
    <x v="5"/>
    <s v="(10.6079733, 78.5468133)"/>
    <s v="JG5W+7QV,,Viralimalai,621316,Tamil Nadu,India."/>
    <s v="https://firebasestorage.googleapis.com/v0/b/mindbrink-survey-production.appspot.com/o/audioFiles%2FAtznECuQc6klLPsRR6u2%2Fio3eMuqyU5eWdOSV7NnjRG3eOnc2%2F2025-08-07%2016%3A48%3A43.762244.m4a?alt=media&amp;token=9333ed93-37da-4b34-8fce-72f7bd26fcd8"/>
    <n v="208"/>
    <s v="false"/>
    <x v="4"/>
    <s v="+919790903597"/>
    <x v="0"/>
    <s v="VIRALIMALAI"/>
    <x v="4"/>
    <s v="samraj"/>
    <x v="0"/>
    <n v="9500970613"/>
    <x v="0"/>
    <s v="பணியாளர்/ Employee"/>
    <s v="10,000 - 25,000"/>
    <x v="2"/>
    <x v="1"/>
    <x v="4"/>
    <x v="2"/>
    <s v="பிற கட்சிகள் / Others"/>
    <x v="0"/>
    <x v="0"/>
    <x v="0"/>
    <x v="0"/>
    <x v="1"/>
    <x v="1"/>
    <x v="0"/>
    <x v="0"/>
    <s v="Christian"/>
    <x v="4"/>
    <s v="she didnt ask his caste"/>
    <s v="-"/>
    <s v="-"/>
    <s v="-"/>
    <s v="0.1.12 (60)"/>
    <x v="1"/>
    <x v="0"/>
    <x v="7"/>
    <x v="4"/>
    <n v="1.1351351351351351"/>
    <n v="1.2824427480916032"/>
    <n v="1.9534883720930234"/>
    <n v="1.3175417349539618"/>
    <n v="0.76363636363636367"/>
    <n v="2.5738024589798325"/>
    <n v="10.607973299999999"/>
    <n v="78.546813299999997"/>
  </r>
  <r>
    <s v="WBbQ50Zxq835GEah3eR4"/>
    <s v="2025-08-07 16:56:11.324040"/>
    <x v="5"/>
    <s v="(10.6056422, 78.547807)"/>
    <s v="No 2/67,,Viralimalai,621316,Tamil Nadu,India."/>
    <s v="https://firebasestorage.googleapis.com/v0/b/mindbrink-survey-production.appspot.com/o/audioFiles%2FAtznECuQc6klLPsRR6u2%2Fi7rHaGVsQtUuH9WIbNPBcYow6HH3%2F2025-08-07%2016%3A56%3A06.179517.m4a?alt=media&amp;token=e75b60e4-f708-4f48-b003-a9c85f2a0ab4"/>
    <n v="365"/>
    <s v="false"/>
    <x v="5"/>
    <s v="+917395821468"/>
    <x v="0"/>
    <s v="VIRALIMALAI"/>
    <x v="4"/>
    <s v="ramaya"/>
    <x v="1"/>
    <n v="7394651462"/>
    <x v="0"/>
    <s v="கூலி தொழில்/ Daily Wage"/>
    <s v="10,000க்கும் குறைவானது/Less than 10,000"/>
    <x v="2"/>
    <x v="0"/>
    <x v="2"/>
    <x v="3"/>
    <s v="திமுக / DMK"/>
    <x v="0"/>
    <x v="0"/>
    <x v="0"/>
    <x v="1"/>
    <x v="0"/>
    <x v="0"/>
    <x v="0"/>
    <x v="0"/>
    <s v="SC"/>
    <x v="1"/>
    <s v="caste didnt mention here (paraiyar)"/>
    <s v="-"/>
    <s v="-"/>
    <s v="-"/>
    <s v="0.1.12 (60)"/>
    <x v="1"/>
    <x v="0"/>
    <x v="0"/>
    <x v="1"/>
    <n v="0.8936170212765957"/>
    <n v="1.2824427480916032"/>
    <n v="0.95454545454545459"/>
    <n v="1"/>
    <n v="1.1057142857142856"/>
    <n v="0.95454545454545459"/>
    <n v="10.6056422"/>
    <n v="78.547807000000006"/>
  </r>
  <r>
    <s v="Y25UekgO4rBk9wej23w2"/>
    <s v="2025-08-07 16:57:10.741906"/>
    <x v="5"/>
    <s v="(10.6088177, 78.5469725)"/>
    <s v="JG5W+9RM,,Viralimalai,621316,Tamil Nadu,India."/>
    <s v="https://firebasestorage.googleapis.com/v0/b/mindbrink-survey-production.appspot.com/o/audioFiles%2FAtznECuQc6klLPsRR6u2%2Fio3eMuqyU5eWdOSV7NnjRG3eOnc2%2F2025-08-07%2016%3A57%3A03.132576.m4a?alt=media&amp;token=531373e9-0481-4c98-b212-360b9e20484e"/>
    <n v="290"/>
    <s v="false"/>
    <x v="4"/>
    <s v="+919790903597"/>
    <x v="0"/>
    <s v="VIRALIMALAI"/>
    <x v="4"/>
    <s v="lakesmi"/>
    <x v="1"/>
    <n v="7639779082"/>
    <x v="0"/>
    <s v="கூலி தொழில்/ Daily Wage"/>
    <s v="10,000 - 25,000"/>
    <x v="0"/>
    <x v="0"/>
    <x v="1"/>
    <x v="2"/>
    <s v="பிற கட்சிகள் / Others"/>
    <x v="0"/>
    <x v="1"/>
    <x v="3"/>
    <x v="2"/>
    <x v="0"/>
    <x v="0"/>
    <x v="2"/>
    <x v="2"/>
    <s v="SC"/>
    <x v="1"/>
    <s v="caste didnt mention here (paraiyar)"/>
    <s v="-"/>
    <s v="-"/>
    <s v="-"/>
    <s v="0.1.12 (60)"/>
    <x v="1"/>
    <x v="0"/>
    <x v="7"/>
    <x v="1"/>
    <n v="0.8936170212765957"/>
    <n v="1.2824427480916032"/>
    <n v="0.95454545454545459"/>
    <n v="2.0011999302960199"/>
    <n v="1.1057142857142856"/>
    <n v="1.9102362971007465"/>
    <n v="10.608817699999999"/>
    <n v="78.546972499999995"/>
  </r>
  <r>
    <s v="4rgiuPypZTcZLpE4WSrm"/>
    <s v="2025-08-07 17:03:03.244226"/>
    <x v="5"/>
    <s v="(10.6101183, 78.468585)"/>
    <s v="JF69+4X5,Rajalipatty,Nambampatty,621312,Tamil Nadu,India."/>
    <s v="https://firebasestorage.googleapis.com/v0/b/mindbrink-survey-production.appspot.com/o/audioFiles%2FAtznECuQc6klLPsRR6u2%2FnV4IA56gMWWp4NfG0H1PGfyqfM92%2F2025-08-07%2017%3A01%3A30.542177.m4a?alt=media&amp;token=c781553a-5a8a-489f-8898-070c61d3b2ff"/>
    <n v="456"/>
    <s v="false"/>
    <x v="0"/>
    <s v="+918940041476"/>
    <x v="0"/>
    <s v="VIRALIMALAI"/>
    <x v="9"/>
    <s v="G.Kumar"/>
    <x v="0"/>
    <n v="9842614529"/>
    <x v="2"/>
    <s v="சொந்த தொழில் / சுயதொழில் செய்பவர்/ Self Employed/Business"/>
    <s v="10,000க்கும் குறைவானது/Less than 10,000"/>
    <x v="1"/>
    <x v="1"/>
    <x v="1"/>
    <x v="1"/>
    <s v="அதிமுக / AIADMK"/>
    <x v="3"/>
    <x v="0"/>
    <x v="0"/>
    <x v="0"/>
    <x v="0"/>
    <x v="0"/>
    <x v="4"/>
    <x v="0"/>
    <s v="BC"/>
    <x v="0"/>
    <s v="he didnt ask the about Which party will win in his constituency"/>
    <s v="-"/>
    <s v="-"/>
    <s v="-"/>
    <s v="0.1.12 (60)"/>
    <x v="1"/>
    <x v="0"/>
    <x v="1"/>
    <x v="0"/>
    <n v="1.1351351351351351"/>
    <n v="0.84"/>
    <n v="0.80769230769230771"/>
    <n v="2.0011999302960199"/>
    <n v="1.3034482758620689"/>
    <n v="1.6163537898544778"/>
    <n v="10.6101183"/>
    <n v="78.468585000000004"/>
  </r>
  <r>
    <s v="pn0WY3Qq60qgerfRkTd4"/>
    <s v="2025-08-07 17:06:18.654292"/>
    <x v="5"/>
    <s v="(10.6074445, 78.5473878)"/>
    <s v="JG5W+3X4,,Viralimalai,621316,Tamil Nadu,India."/>
    <s v="https://firebasestorage.googleapis.com/v0/b/mindbrink-survey-production.appspot.com/o/audioFiles%2FAtznECuQc6klLPsRR6u2%2Fio3eMuqyU5eWdOSV7NnjRG3eOnc2%2F2025-08-07%2017%3A06%3A14.215771.m4a?alt=media&amp;token=f6f1fe84-b747-4911-bd1c-7703df634464"/>
    <n v="214"/>
    <s v="false"/>
    <x v="4"/>
    <s v="+919790903597"/>
    <x v="0"/>
    <s v="VIRALIMALAI"/>
    <x v="4"/>
    <s v="banu"/>
    <x v="1"/>
    <n v="6383461737"/>
    <x v="0"/>
    <s v="இல்லத்தரசி/ Housewife"/>
    <s v="10,000 - 25,000"/>
    <x v="1"/>
    <x v="1"/>
    <x v="3"/>
    <x v="2"/>
    <s v="பா.ஜ.க / BJP"/>
    <x v="0"/>
    <x v="1"/>
    <x v="1"/>
    <x v="2"/>
    <x v="2"/>
    <x v="2"/>
    <x v="8"/>
    <x v="0"/>
    <s v="Christian"/>
    <x v="4"/>
    <s v="didn't ask their caste to them"/>
    <s v="-"/>
    <s v="-"/>
    <s v="-"/>
    <s v="0.1.12 (60)"/>
    <x v="1"/>
    <x v="0"/>
    <x v="5"/>
    <x v="4"/>
    <n v="0.8936170212765957"/>
    <n v="1.2824427480916032"/>
    <n v="0.95454545454545459"/>
    <n v="1"/>
    <n v="0.76363636363636367"/>
    <n v="0.95454545454545459"/>
    <n v="10.6074445"/>
    <n v="78.547387799999996"/>
  </r>
  <r>
    <s v="InyDso7IrVi9AC69FuOm"/>
    <s v="2025-08-07 17:06:56.009341"/>
    <x v="5"/>
    <s v="(10.607639, 78.5475082)"/>
    <s v="JG5W+3X4,,Viralimalai,621316,Tamil Nadu,India."/>
    <s v="https://firebasestorage.googleapis.com/v0/b/mindbrink-survey-production.appspot.com/o/audioFiles%2FAtznECuQc6klLPsRR6u2%2Fi7rHaGVsQtUuH9WIbNPBcYow6HH3%2F2025-08-07%2017%3A06%3A52.050387.m4a?alt=media&amp;token=ae591fc7-cc3c-45ad-9dbe-be69afdac78b"/>
    <n v="239"/>
    <s v="false"/>
    <x v="5"/>
    <s v="+917395821468"/>
    <x v="0"/>
    <s v="VIRALIMALAI"/>
    <x v="4"/>
    <s v="Indhira"/>
    <x v="1"/>
    <n v="7604830300"/>
    <x v="1"/>
    <s v="இல்லத்தரசி/ Housewife"/>
    <s v="10,000க்கும் குறைவானது/Less than 10,000"/>
    <x v="2"/>
    <x v="1"/>
    <x v="3"/>
    <x v="2"/>
    <s v="பிற கட்சிகள் / Others"/>
    <x v="0"/>
    <x v="1"/>
    <x v="1"/>
    <x v="1"/>
    <x v="0"/>
    <x v="0"/>
    <x v="0"/>
    <x v="2"/>
    <s v="OBC"/>
    <x v="0"/>
    <n v="0"/>
    <s v="-"/>
    <s v="-"/>
    <s v="-"/>
    <s v="0.1.12 (60)"/>
    <x v="1"/>
    <x v="0"/>
    <x v="7"/>
    <x v="0"/>
    <n v="0.8936170212765957"/>
    <n v="0.84848484848484851"/>
    <n v="0.70000000000000007"/>
    <n v="1"/>
    <n v="1.3034482758620689"/>
    <n v="0.70000000000000007"/>
    <n v="10.607639000000001"/>
    <n v="78.547508199999996"/>
  </r>
  <r>
    <s v="ryFOQYCvKmAmscxnu7tw"/>
    <s v="2025-08-07 17:11:46.703896"/>
    <x v="5"/>
    <s v="(10.6073283, 78.5475478)"/>
    <s v="JG4X+W3H,,Viralimalai,621316,Tamil Nadu,India."/>
    <s v="https://firebasestorage.googleapis.com/v0/b/mindbrink-survey-production.appspot.com/o/audioFiles%2FAtznECuQc6klLPsRR6u2%2Fio3eMuqyU5eWdOSV7NnjRG3eOnc2%2F2025-08-07%2017%3A11%3A36.210861.m4a?alt=media&amp;token=11f26c2d-b8ca-4b09-a323-31c8130a464b"/>
    <n v="277"/>
    <s v="false"/>
    <x v="4"/>
    <s v="+919790903597"/>
    <x v="0"/>
    <s v="VIRALIMALAI"/>
    <x v="4"/>
    <s v="eswari"/>
    <x v="1"/>
    <n v="8608306668"/>
    <x v="3"/>
    <s v="இல்லத்தரசி/ Housewife"/>
    <s v="10,000 - 25,000"/>
    <x v="0"/>
    <x v="0"/>
    <x v="0"/>
    <x v="0"/>
    <s v="திமுக / DMK"/>
    <x v="0"/>
    <x v="1"/>
    <x v="2"/>
    <x v="0"/>
    <x v="1"/>
    <x v="2"/>
    <x v="7"/>
    <x v="4"/>
    <s v="BC"/>
    <x v="24"/>
    <s v="caste didnt mention here (mudhaliyar)"/>
    <s v="-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607328300000001"/>
    <n v="78.547547800000004"/>
  </r>
  <r>
    <s v="XrKGfVT6XG9dWre5s5U0"/>
    <s v="2025-08-07 17:20:26.441451"/>
    <x v="5"/>
    <s v="(10.6059388, 78.4702172)"/>
    <s v="JF4C+66Q,,Nambampatty,621312,Tamil Nadu,India."/>
    <s v="https://firebasestorage.googleapis.com/v0/b/mindbrink-survey-production.appspot.com/o/audioFiles%2FAtznECuQc6klLPsRR6u2%2FnV4IA56gMWWp4NfG0H1PGfyqfM92%2F2025-08-07%2017%3A18%3A55.530667.m4a?alt=media&amp;token=7f4dc643-ece5-49e2-9ca6-ea170727d93c"/>
    <n v="235"/>
    <s v="false"/>
    <x v="0"/>
    <s v="+918940041476"/>
    <x v="0"/>
    <s v="VIRALIMALAI"/>
    <x v="9"/>
    <s v="MuthulAkshmi"/>
    <x v="1"/>
    <n v="9865629970"/>
    <x v="0"/>
    <s v="கூலி தொழில்/ Daily Wage"/>
    <s v="10,000க்கும் குறைவானது/Less than 10,000"/>
    <x v="0"/>
    <x v="2"/>
    <x v="2"/>
    <x v="0"/>
    <s v="திமுக / DMK"/>
    <x v="0"/>
    <x v="0"/>
    <x v="0"/>
    <x v="0"/>
    <x v="1"/>
    <x v="0"/>
    <x v="0"/>
    <x v="0"/>
    <s v="BC"/>
    <x v="0"/>
    <n v="0"/>
    <s v="-"/>
    <s v="-"/>
    <s v="-"/>
    <s v="0.1.12 (60)"/>
    <x v="1"/>
    <x v="0"/>
    <x v="0"/>
    <x v="0"/>
    <n v="0.8936170212765957"/>
    <n v="1.2824427480916032"/>
    <n v="0.95454545454545459"/>
    <n v="1"/>
    <n v="1.3034482758620689"/>
    <n v="0.95454545454545459"/>
    <n v="10.605938800000001"/>
    <n v="78.470217199999993"/>
  </r>
  <r>
    <s v="HOlVm51xsxm0k2ODz0Lr"/>
    <s v="2025-08-07 17:27:03.866077"/>
    <x v="5"/>
    <s v="(10.6101333, 78.4702083)"/>
    <s v="JF5C+X35,Rajalipatty,Nambampatty,621312,Tamil Nadu,India."/>
    <s v="-"/>
    <n v="0"/>
    <s v="false"/>
    <x v="6"/>
    <s v="+919976239565"/>
    <x v="0"/>
    <s v="VIRALIMALAI"/>
    <x v="9"/>
    <s v="p.sakthivel"/>
    <x v="0"/>
    <n v="9578541236"/>
    <x v="2"/>
    <s v="கூலி தொழில்/ Daily Wage"/>
    <s v="10,000 - 25,000"/>
    <x v="1"/>
    <x v="1"/>
    <x v="1"/>
    <x v="1"/>
    <s v="அதிமுக / AIADMK"/>
    <x v="1"/>
    <x v="0"/>
    <x v="0"/>
    <x v="0"/>
    <x v="1"/>
    <x v="0"/>
    <x v="0"/>
    <x v="0"/>
    <s v="BC"/>
    <x v="14"/>
    <s v="audio link un available"/>
    <s v="-"/>
    <s v="-"/>
    <s v="-"/>
    <s v="0.1.12 (60)"/>
    <x v="1"/>
    <x v="1"/>
    <x v="1"/>
    <x v="8"/>
    <n v="1.1351351351351351"/>
    <n v="0.84"/>
    <n v="0.80769230769230771"/>
    <n v="2.0011999302960199"/>
    <n v="1.3125"/>
    <n v="1.6163537898544778"/>
    <n v="10.610133299999999"/>
    <n v="78.470208299999996"/>
  </r>
  <r>
    <s v="c6nJQsl8XqTGB0wQDlSa"/>
    <s v="2025-08-07 17:31:51.770539"/>
    <x v="5"/>
    <s v="(10.6101567, 78.4703017)"/>
    <s v="JF5C+X35,Rajalipatty,Nambampatty,621312,Tamil Nadu,India."/>
    <s v="https://firebasestorage.googleapis.com/v0/b/mindbrink-survey-production.appspot.com/o/audioFiles%2FAtznECuQc6klLPsRR6u2%2FnV4IA56gMWWp4NfG0H1PGfyqfM92%2F2025-08-07%2017%3A31%3A33.800108.m4a?alt=media&amp;token=e3b3012f-2c78-491b-9ace-708e15894502"/>
    <n v="395"/>
    <s v="false"/>
    <x v="0"/>
    <s v="+918940041476"/>
    <x v="0"/>
    <s v="VIRALIMALAI"/>
    <x v="9"/>
    <s v="Subathra"/>
    <x v="1"/>
    <n v="9566842970"/>
    <x v="1"/>
    <s v="இல்லத்தரசி/ Housewife"/>
    <s v="10,000க்கும் குறைவானது/Less than 10,000"/>
    <x v="1"/>
    <x v="1"/>
    <x v="4"/>
    <x v="5"/>
    <s v="நாம் தமிழர் கட்சி / NTK"/>
    <x v="1"/>
    <x v="1"/>
    <x v="1"/>
    <x v="2"/>
    <x v="2"/>
    <x v="0"/>
    <x v="1"/>
    <x v="0"/>
    <s v="OBC"/>
    <x v="38"/>
    <n v="0"/>
    <s v="-"/>
    <s v="-"/>
    <s v="-"/>
    <s v="0.1.12 (60)"/>
    <x v="1"/>
    <x v="0"/>
    <x v="8"/>
    <x v="2"/>
    <n v="0.8936170212765957"/>
    <n v="0.84848484848484851"/>
    <n v="0.70000000000000007"/>
    <n v="1.3175417349539618"/>
    <n v="5.9154929577464786E-2"/>
    <n v="0.92227921446777328"/>
    <n v="10.610156699999999"/>
    <n v="78.470301699999993"/>
  </r>
  <r>
    <s v="nUvEEr32IdBTAWyBrjlS"/>
    <s v="2025-08-07 17:56:22.634797"/>
    <x v="5"/>
    <s v="(10.6102455, 78.4699939)"/>
    <s v="JF69+4X5,Rajalipatty,Nambampatty,621312,Tamil Nadu,India."/>
    <s v="https://firebasestorage.googleapis.com/v0/b/mindbrink-survey-production.appspot.com/o/audioFiles%2FAtznECuQc6klLPsRR6u2%2FnV4IA56gMWWp4NfG0H1PGfyqfM92%2F2025-08-07%2017%3A54%3A15.122478.m4a?alt=media&amp;token=6a30a655-b729-46cc-8916-7c2f3b8edbd3"/>
    <n v="981"/>
    <s v="false"/>
    <x v="0"/>
    <s v="+918940041476"/>
    <x v="0"/>
    <s v="VIRALIMALAI"/>
    <x v="9"/>
    <s v="Rajammal"/>
    <x v="1"/>
    <n v="9791631281"/>
    <x v="2"/>
    <s v="கூலி தொழில்/ Daily Wage"/>
    <s v="10,000க்கும் குறைவானது/Less than 10,000"/>
    <x v="1"/>
    <x v="1"/>
    <x v="0"/>
    <x v="0"/>
    <s v="திமுக / DMK"/>
    <x v="0"/>
    <x v="0"/>
    <x v="0"/>
    <x v="0"/>
    <x v="1"/>
    <x v="0"/>
    <x v="0"/>
    <x v="7"/>
    <s v="BC"/>
    <x v="38"/>
    <n v="0"/>
    <s v="-"/>
    <s v="-"/>
    <s v="-"/>
    <s v="0.1.12 (60)"/>
    <x v="1"/>
    <x v="0"/>
    <x v="0"/>
    <x v="2"/>
    <n v="0.8936170212765957"/>
    <n v="0.84"/>
    <n v="0.875"/>
    <n v="0.59193365685780508"/>
    <n v="5.9154929577464786E-2"/>
    <n v="0.5179419497505795"/>
    <n v="10.6102455"/>
    <n v="78.469993900000006"/>
  </r>
  <r>
    <s v="hwwCFmHsJvOweEg6dtHr"/>
    <s v="2025-08-07 18:13:39.046648"/>
    <x v="5"/>
    <s v="(10.6099333, 78.4719217)"/>
    <s v="JF6C+49M,Rajalipatty,Nambampatty,621312,Tamil Nadu,India."/>
    <s v="https://firebasestorage.googleapis.com/v0/b/mindbrink-survey-production.appspot.com/o/audioFiles%2FAtznECuQc6klLPsRR6u2%2FvgezSzrsuLVlWSdHweefXnEvA793%2F2025-08-07%2018%3A13%3A13.122994.m4a?alt=media&amp;token=f728d0e3-cf6e-45ca-bb50-ec7c2cdf234f"/>
    <n v="263"/>
    <s v="false"/>
    <x v="6"/>
    <s v="+919976239565"/>
    <x v="0"/>
    <s v="VIRALIMALAI"/>
    <x v="9"/>
    <s v="m.mariyappan"/>
    <x v="0"/>
    <n v="9994647009"/>
    <x v="2"/>
    <s v="கூலி தொழில்/ Daily Wage"/>
    <s v="10,000க்கும் குறைவானது/Less than 10,000"/>
    <x v="0"/>
    <x v="0"/>
    <x v="0"/>
    <x v="0"/>
    <s v="அதிமுக / AIADMK"/>
    <x v="1"/>
    <x v="0"/>
    <x v="0"/>
    <x v="1"/>
    <x v="2"/>
    <x v="0"/>
    <x v="0"/>
    <x v="7"/>
    <s v="SC"/>
    <x v="3"/>
    <n v="0"/>
    <s v="-"/>
    <s v="-"/>
    <s v="-"/>
    <s v="0.1.12 (60)"/>
    <x v="1"/>
    <x v="0"/>
    <x v="1"/>
    <x v="3"/>
    <n v="1.1351351351351351"/>
    <n v="0.84"/>
    <n v="0.80769230769230771"/>
    <n v="0.59193365685780508"/>
    <n v="2.1"/>
    <n v="0.47810026130822719"/>
    <n v="10.6099333"/>
    <n v="78.471921699999996"/>
  </r>
  <r>
    <s v="r9zbjUM7zugERVu80zBU"/>
    <s v="2025-08-07 18:16:21.011266"/>
    <x v="5"/>
    <s v="(10.6099058, 78.4711226)"/>
    <s v="JF6C+49M,Rajalipatty,Nambampatty,621312,Tamil Nadu,India."/>
    <s v="https://firebasestorage.googleapis.com/v0/b/mindbrink-survey-production.appspot.com/o/audioFiles%2FAtznECuQc6klLPsRR6u2%2FnV4IA56gMWWp4NfG0H1PGfyqfM92%2F2025-08-07%2018%3A14%3A32.876425.m4a?alt=media&amp;token=358c05fa-694a-4a89-8f4f-ea78f9072e23"/>
    <n v="369"/>
    <s v="false"/>
    <x v="0"/>
    <s v="+918940041476"/>
    <x v="0"/>
    <s v="VIRALIMALAI"/>
    <x v="9"/>
    <s v="Sethupathi"/>
    <x v="0"/>
    <n v="9698953208"/>
    <x v="1"/>
    <s v="கூலி தொழில்/ Daily Wage"/>
    <s v="10,000 - 25,000"/>
    <x v="0"/>
    <x v="1"/>
    <x v="0"/>
    <x v="0"/>
    <s v="அதிமுக / AIADMK"/>
    <x v="3"/>
    <x v="1"/>
    <x v="4"/>
    <x v="0"/>
    <x v="1"/>
    <x v="0"/>
    <x v="7"/>
    <x v="4"/>
    <s v="SC"/>
    <x v="1"/>
    <n v="0"/>
    <s v="-"/>
    <s v="-"/>
    <s v="-"/>
    <s v="0.1.12 (60)"/>
    <x v="1"/>
    <x v="0"/>
    <x v="1"/>
    <x v="1"/>
    <n v="1.1351351351351351"/>
    <n v="0.84848484848484851"/>
    <n v="1.0769230769230769"/>
    <n v="0.59193365685780508"/>
    <n v="1.1057142857142856"/>
    <n v="0.63746701507763626"/>
    <n v="10.6099058"/>
    <n v="78.471122600000001"/>
  </r>
  <r>
    <s v="cJ3VHTlf0eGITGYwKl9b"/>
    <s v="2025-08-07 18:30:15.730865"/>
    <x v="5"/>
    <s v="(10.6100567, 78.4713683)"/>
    <s v="JF6C+49M,Rajalipatty,Nambampatty,621312,Tamil Nadu,India."/>
    <s v="https://firebasestorage.googleapis.com/v0/b/mindbrink-survey-production.appspot.com/o/audioFiles%2FAtznECuQc6klLPsRR6u2%2FvgezSzrsuLVlWSdHweefXnEvA793%2F2025-08-07%2018%3A29%3A55.211821.m4a?alt=media&amp;token=02cccad2-d222-45a2-b3ce-f50bd9dba0dd"/>
    <n v="342"/>
    <s v="false"/>
    <x v="6"/>
    <s v="+919976239565"/>
    <x v="0"/>
    <s v="VIRALIMALAI"/>
    <x v="9"/>
    <s v="t.saravanan"/>
    <x v="0"/>
    <n v="8870910486"/>
    <x v="2"/>
    <s v="கூலி தொழில்/ Daily Wage"/>
    <s v="10,000க்கும் குறைவானது/Less than 10,000"/>
    <x v="1"/>
    <x v="1"/>
    <x v="0"/>
    <x v="1"/>
    <s v="அதிமுக / AIADMK"/>
    <x v="1"/>
    <x v="0"/>
    <x v="0"/>
    <x v="2"/>
    <x v="1"/>
    <x v="2"/>
    <x v="2"/>
    <x v="5"/>
    <s v="SC"/>
    <x v="3"/>
    <n v="0"/>
    <s v="-"/>
    <s v="-"/>
    <s v="-"/>
    <s v="0.1.12 (60)"/>
    <x v="1"/>
    <x v="0"/>
    <x v="1"/>
    <x v="3"/>
    <n v="1.1351351351351351"/>
    <n v="0.84"/>
    <n v="0.80769230769230771"/>
    <n v="0.59193365685780508"/>
    <n v="2.1"/>
    <n v="0.47810026130822719"/>
    <n v="10.610056699999999"/>
    <n v="78.471368299999995"/>
  </r>
  <r>
    <s v="COdpujg6AtNwhjdpLyMS"/>
    <s v="2025-08-07 18:50:43.738841"/>
    <x v="5"/>
    <s v="(10.610005, 78.4711717)"/>
    <s v="JF6C+49M,Rajalipatty,Nambampatty,621312,Tamil Nadu,India."/>
    <s v="https://firebasestorage.googleapis.com/v0/b/mindbrink-survey-production.appspot.com/o/audioFiles%2FAtznECuQc6klLPsRR6u2%2FnV4IA56gMWWp4NfG0H1PGfyqfM92%2F2025-08-07%2018%3A48%3A10.976239.m4a?alt=media&amp;token=c1ab8cb3-7128-4a06-8c58-2447e198e876"/>
    <n v="381"/>
    <s v="false"/>
    <x v="0"/>
    <s v="+918940041476"/>
    <x v="0"/>
    <s v="VIRALIMALAI"/>
    <x v="9"/>
    <s v="Chinnappan"/>
    <x v="0"/>
    <n v="7634589239"/>
    <x v="3"/>
    <s v="கூலி தொழில்/ Daily Wage"/>
    <s v="10,000க்கும் குறைவானது/Less than 10,000"/>
    <x v="2"/>
    <x v="1"/>
    <x v="0"/>
    <x v="0"/>
    <s v="திமுக / DMK"/>
    <x v="0"/>
    <x v="0"/>
    <x v="0"/>
    <x v="0"/>
    <x v="1"/>
    <x v="0"/>
    <x v="0"/>
    <x v="0"/>
    <s v="SC"/>
    <x v="1"/>
    <n v="0"/>
    <s v="-"/>
    <s v="-"/>
    <s v="-"/>
    <s v="0.1.12 (60)"/>
    <x v="1"/>
    <x v="0"/>
    <x v="0"/>
    <x v="1"/>
    <n v="1.1351351351351351"/>
    <n v="0.96923076923076912"/>
    <n v="0.82894736842105265"/>
    <n v="0.59193365685780508"/>
    <n v="1.1057142857142856"/>
    <n v="0.49068184713212792"/>
    <n v="10.610004999999999"/>
    <n v="78.471171699999999"/>
  </r>
  <r>
    <s v="A08DVPN1Zzn5D2oR54XV"/>
    <s v="2025-08-07 18:59:46.108034"/>
    <x v="5"/>
    <s v="(10.6029765, 78.4565447)"/>
    <s v="3c,,Rasalipatti,621312,Tamil Nadu,India."/>
    <s v="https://firebasestorage.googleapis.com/v0/b/mindbrink-survey-production.appspot.com/o/audioFiles%2FAtznECuQc6klLPsRR6u2%2FvgezSzrsuLVlWSdHweefXnEvA793%2F2025-08-07%2018%3A59%3A16.060040.m4a?alt=media&amp;token=b7f76394-8d09-4537-8dc9-9f809e2001cf"/>
    <n v="281"/>
    <s v="false"/>
    <x v="6"/>
    <s v="+919976239565"/>
    <x v="0"/>
    <s v="VIRALIMALAI"/>
    <x v="9"/>
    <s v="Natarajkumar"/>
    <x v="0"/>
    <n v="9944276614"/>
    <x v="0"/>
    <s v="விவசாயி/ Farmer"/>
    <s v="10,000க்கும் குறைவானது/Less than 10,000"/>
    <x v="0"/>
    <x v="0"/>
    <x v="0"/>
    <x v="0"/>
    <s v="திமுக / DMK"/>
    <x v="0"/>
    <x v="0"/>
    <x v="0"/>
    <x v="1"/>
    <x v="1"/>
    <x v="1"/>
    <x v="0"/>
    <x v="1"/>
    <s v="BC"/>
    <x v="0"/>
    <n v="0"/>
    <s v="-"/>
    <s v="-"/>
    <s v="-"/>
    <s v="0.1.12 (60)"/>
    <x v="1"/>
    <x v="0"/>
    <x v="0"/>
    <x v="0"/>
    <n v="1.1351351351351351"/>
    <n v="1.2824427480916032"/>
    <n v="1.9534883720930234"/>
    <n v="0.59193365685780508"/>
    <n v="1.3034482758620689"/>
    <n v="1.1563355157222239"/>
    <n v="10.6029765"/>
    <n v="78.456544699999995"/>
  </r>
  <r>
    <s v="Z7wjShyR7ZNftNhyGSYk"/>
    <s v="2025-08-07 19:27:10.801143"/>
    <x v="5"/>
    <s v="(10.6054133, 78.4712883)"/>
    <s v="-"/>
    <s v="https://firebasestorage.googleapis.com/v0/b/mindbrink-survey-production.appspot.com/o/audioFiles%2FAtznECuQc6klLPsRR6u2%2FnV4IA56gMWWp4NfG0H1PGfyqfM92%2F2025-08-07%2019%3A20%3A31.075771.m4a?alt=media&amp;token=a8c0e26f-9c9f-412e-bbcf-e1a42e8734a9"/>
    <n v="256"/>
    <s v="false"/>
    <x v="0"/>
    <s v="+918940041476"/>
    <x v="0"/>
    <s v="VIRALIMALAI"/>
    <x v="9"/>
    <s v="Subramani"/>
    <x v="0"/>
    <s v="7200432701p"/>
    <x v="0"/>
    <s v="கூலி தொழில்/ Daily Wage"/>
    <s v="10,000 - 25,000"/>
    <x v="0"/>
    <x v="1"/>
    <x v="0"/>
    <x v="0"/>
    <s v="திமுக / DMK"/>
    <x v="0"/>
    <x v="0"/>
    <x v="0"/>
    <x v="0"/>
    <x v="1"/>
    <x v="0"/>
    <x v="0"/>
    <x v="1"/>
    <s v="BC"/>
    <x v="29"/>
    <n v="0"/>
    <s v="-"/>
    <s v="-"/>
    <s v="-"/>
    <s v="0.1.12 (60)"/>
    <x v="1"/>
    <x v="0"/>
    <x v="0"/>
    <x v="2"/>
    <n v="1.1351351351351351"/>
    <n v="1.2824427480916032"/>
    <n v="1.9534883720930234"/>
    <n v="0.59193365685780508"/>
    <n v="5.9154929577464786E-2"/>
    <n v="1.1563355157222239"/>
    <n v="10.6054133"/>
    <n v="78.471288299999998"/>
  </r>
  <r>
    <s v="mTAs6Ct1wVCw22eFqmRS"/>
    <s v="2025-08-07 19:36:05.711479"/>
    <x v="5"/>
    <s v="(10.6057719, 78.4708416)"/>
    <s v="JF4C+66Q,,Nambampatty,621312,Tamil Nadu,India."/>
    <s v="https://firebasestorage.googleapis.com/v0/b/mindbrink-survey-production.appspot.com/o/audioFiles%2FAtznECuQc6klLPsRR6u2%2FnV4IA56gMWWp4NfG0H1PGfyqfM92%2F2025-08-07%2019%3A35%3A15.050608.m4a?alt=media&amp;token=760b0f6d-4752-4ab1-8948-64f17d2ddbc1"/>
    <n v="375"/>
    <s v="false"/>
    <x v="0"/>
    <s v="+918940041476"/>
    <x v="0"/>
    <s v="VIRALIMALAI"/>
    <x v="9"/>
    <s v="Durairaj"/>
    <x v="0"/>
    <n v="9994525156"/>
    <x v="3"/>
    <s v="சொந்த தொழில் / சுயதொழில் செய்பவர்/ Self Employed/Business"/>
    <s v="10,000க்கும் குறைவானது/Less than 10,000"/>
    <x v="0"/>
    <x v="1"/>
    <x v="0"/>
    <x v="0"/>
    <s v="திமுக / DMK"/>
    <x v="0"/>
    <x v="0"/>
    <x v="0"/>
    <x v="0"/>
    <x v="1"/>
    <x v="1"/>
    <x v="7"/>
    <x v="0"/>
    <s v="BC"/>
    <x v="26"/>
    <n v="0"/>
    <s v="-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05771900000001"/>
    <n v="78.4708416"/>
  </r>
  <r>
    <s v="VbmKTLSyM8HjThpAECHV"/>
    <s v="2025-08-07 19:48:18.233794"/>
    <x v="5"/>
    <s v="(10.6052488, 78.4704825)"/>
    <s v="-"/>
    <s v="https://firebasestorage.googleapis.com/v0/b/mindbrink-survey-production.appspot.com/o/audioFiles%2FAtznECuQc6klLPsRR6u2%2FnV4IA56gMWWp4NfG0H1PGfyqfM92%2F2025-08-07%2019%3A45%3A43.595974.m4a?alt=media&amp;token=022444cd-d7a3-4c30-a62c-0146d94f2424"/>
    <n v="270"/>
    <s v="false"/>
    <x v="0"/>
    <s v="+918940041476"/>
    <x v="0"/>
    <s v="VIRALIMALAI"/>
    <x v="9"/>
    <s v="viduthalaimani"/>
    <x v="0"/>
    <n v="9095706030"/>
    <x v="0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1"/>
    <s v="OBC"/>
    <x v="0"/>
    <n v="0"/>
    <s v="-"/>
    <s v="-"/>
    <s v="-"/>
    <s v="0.1.12 (60)"/>
    <x v="1"/>
    <x v="0"/>
    <x v="0"/>
    <x v="0"/>
    <n v="1.1351351351351351"/>
    <n v="1.2824427480916032"/>
    <n v="1.9534883720930234"/>
    <n v="0.59193365685780508"/>
    <n v="1.3034482758620689"/>
    <n v="1.1563355157222239"/>
    <n v="10.6052488"/>
    <n v="78.470482500000003"/>
  </r>
  <r>
    <s v="v46GZqrqyYSN8GwaHByD"/>
    <s v="2025-08-08 12:19:14.226524"/>
    <x v="6"/>
    <s v="(10.7196967, 78.7251983)"/>
    <s v="PP9G+Q4M,Burma Colony,Tiruchirappalli,620007,Tamil Nadu,India."/>
    <s v="https://firebasestorage.googleapis.com/v0/b/mindbrink-survey-production.appspot.com/o/audioFiles%2FAtznECuQc6klLPsRR6u2%2Fio3eMuqyU5eWdOSV7NnjRG3eOnc2%2F2025-08-08%2012%3A19%3A05.721896.m4a?alt=media&amp;token=29e0afe0-a84c-485c-b390-05054012dfbe"/>
    <n v="290"/>
    <s v="false"/>
    <x v="4"/>
    <s v="+919790903597"/>
    <x v="0"/>
    <s v="KULATHUR"/>
    <x v="10"/>
    <s v="balachandran"/>
    <x v="0"/>
    <n v="8667348601"/>
    <x v="0"/>
    <s v="பணியாளர்/ Employee"/>
    <s v="10,000 - 25,000"/>
    <x v="0"/>
    <x v="1"/>
    <x v="0"/>
    <x v="0"/>
    <s v="திமுக / DMK"/>
    <x v="0"/>
    <x v="1"/>
    <x v="1"/>
    <x v="2"/>
    <x v="2"/>
    <x v="2"/>
    <x v="7"/>
    <x v="0"/>
    <s v="General"/>
    <x v="2"/>
    <s v="-"/>
    <s v="-"/>
    <s v="-"/>
    <s v="-"/>
    <s v="0.1.12 (60)"/>
    <x v="0"/>
    <x v="0"/>
    <x v="0"/>
    <x v="2"/>
    <n v="1.1351351351351351"/>
    <n v="1.2824427480916032"/>
    <n v="1.9534883720930234"/>
    <n v="0.59193365685780508"/>
    <n v="5.9154929577464786E-2"/>
    <n v="1.1563355157222239"/>
    <n v="10.7196967"/>
    <n v="78.725198300000002"/>
  </r>
  <r>
    <s v="hkPQnrPC1L94wGNeXt9Q"/>
    <s v="2025-08-08 12:20:26.894425"/>
    <x v="6"/>
    <s v="(10.7183166, 78.7232604)"/>
    <s v="8/8,Gundur Burma Colony,Tiruchirappalli,620007,Tamil Nadu,India."/>
    <s v="https://firebasestorage.googleapis.com/v0/b/mindbrink-survey-production.appspot.com/o/audioFiles%2FAtznECuQc6klLPsRR6u2%2Fi7rHaGVsQtUuH9WIbNPBcYow6HH3%2F2025-08-08%2012%3A20%3A13.149990.m4a?alt=media&amp;token=939f658a-1b2a-4b95-82a2-9c59e34d6903"/>
    <n v="326"/>
    <s v="false"/>
    <x v="5"/>
    <s v="+917395821468"/>
    <x v="0"/>
    <s v="KULATHUR"/>
    <x v="10"/>
    <s v="Geetha"/>
    <x v="1"/>
    <n v="6369121343"/>
    <x v="0"/>
    <s v="இல்லத்தரசி/ Housewife"/>
    <s v="10,000க்கும் குறைவானது/Less than 10,000"/>
    <x v="2"/>
    <x v="2"/>
    <x v="1"/>
    <x v="0"/>
    <s v="திமுக / DMK"/>
    <x v="0"/>
    <x v="1"/>
    <x v="2"/>
    <x v="2"/>
    <x v="2"/>
    <x v="0"/>
    <x v="7"/>
    <x v="0"/>
    <s v="BC"/>
    <x v="2"/>
    <s v="-"/>
    <s v="-"/>
    <s v="-"/>
    <s v="-"/>
    <s v="0.1.12 (60)"/>
    <x v="0"/>
    <x v="0"/>
    <x v="0"/>
    <x v="2"/>
    <n v="0.8936170212765957"/>
    <n v="1.2824427480916032"/>
    <n v="0.95454545454545459"/>
    <n v="2.0011999302960199"/>
    <n v="5.9154929577464786E-2"/>
    <n v="1.9102362971007465"/>
    <n v="10.7183166"/>
    <n v="78.723260400000001"/>
  </r>
  <r>
    <s v="oI5BD5GKUD6HYqj6xTI7"/>
    <s v="2025-08-08 12:23:14.939891"/>
    <x v="6"/>
    <s v="(10.7170172, 78.7233524)"/>
    <s v="1,Gundur Burma Colony,Tiruchirappalli,620007,Tamil Nadu,India."/>
    <s v="https://firebasestorage.googleapis.com/v0/b/mindbrink-survey-production.appspot.com/o/audioFiles%2FAtznECuQc6klLPsRR6u2%2Fio3eMuqyU5eWdOSV7NnjRG3eOnc2%2F2025-08-08%2012%3A23%3A09.529005.m4a?alt=media&amp;token=bf3a2d68-0987-46cb-a37e-2876463d5815"/>
    <n v="212"/>
    <s v="false"/>
    <x v="4"/>
    <s v="+919790903597"/>
    <x v="0"/>
    <s v="KULATHUR"/>
    <x v="10"/>
    <s v="sagayamary"/>
    <x v="1"/>
    <n v="9750195552"/>
    <x v="3"/>
    <s v="கூலி தொழில்/ Daily Wage"/>
    <s v="10,000 - 25,000"/>
    <x v="0"/>
    <x v="0"/>
    <x v="0"/>
    <x v="0"/>
    <s v="திமுக / DMK"/>
    <x v="0"/>
    <x v="0"/>
    <x v="0"/>
    <x v="0"/>
    <x v="1"/>
    <x v="0"/>
    <x v="0"/>
    <x v="0"/>
    <s v="Christian"/>
    <x v="4"/>
    <s v="-"/>
    <s v="-"/>
    <s v="-"/>
    <s v="-"/>
    <s v="0.1.12 (60)"/>
    <x v="0"/>
    <x v="0"/>
    <x v="0"/>
    <x v="4"/>
    <n v="0.8936170212765957"/>
    <n v="0.96923076923076912"/>
    <n v="1.1666666666666667"/>
    <n v="0.59193365685780508"/>
    <n v="0.76363636363636367"/>
    <n v="0.690589266334106"/>
    <n v="10.717017200000001"/>
    <n v="78.723352399999996"/>
  </r>
  <r>
    <s v="HSmYaFgwNAMmIOoaKFoh"/>
    <s v="2025-08-08 12:27:30.563940"/>
    <x v="6"/>
    <s v="(10.7182879, 78.7233706)"/>
    <s v="-"/>
    <s v="https://firebasestorage.googleapis.com/v0/b/mindbrink-survey-production.appspot.com/o/audioFiles%2FAtznECuQc6klLPsRR6u2%2Fi7rHaGVsQtUuH9WIbNPBcYow6HH3%2F2025-08-08%2012%3A26%3A40.733367.m4a?alt=media&amp;token=39f8ed65-a723-4882-8f35-83db0c7f1a30"/>
    <n v="340"/>
    <s v="false"/>
    <x v="5"/>
    <s v="+917395821468"/>
    <x v="0"/>
    <s v="KULATHUR"/>
    <x v="10"/>
    <s v="Elagovan"/>
    <x v="0"/>
    <n v="8220990438"/>
    <x v="3"/>
    <s v="சொந்த தொழில் / சுயதொழில் செய்பவர்/ Self Employed/Business"/>
    <s v="10,000க்கும் குறைவானது/Less than 10,000"/>
    <x v="2"/>
    <x v="2"/>
    <x v="0"/>
    <x v="2"/>
    <s v="திமுக / DMK"/>
    <x v="0"/>
    <x v="0"/>
    <x v="0"/>
    <x v="0"/>
    <x v="1"/>
    <x v="0"/>
    <x v="0"/>
    <x v="0"/>
    <s v="OBC"/>
    <x v="2"/>
    <s v="-"/>
    <s v="-"/>
    <s v="-"/>
    <s v="-"/>
    <s v="0.1.12 (60)"/>
    <x v="0"/>
    <x v="0"/>
    <x v="0"/>
    <x v="2"/>
    <n v="1.1351351351351351"/>
    <n v="0.96923076923076912"/>
    <n v="0.82894736842105265"/>
    <n v="0.59193365685780508"/>
    <n v="5.9154929577464786E-2"/>
    <n v="0.49068184713212792"/>
    <n v="10.7182879"/>
    <n v="78.723370599999996"/>
  </r>
  <r>
    <s v="1cQrzn8b15BKcTPAVQ9a"/>
    <s v="2025-08-08 12:50:53.057995"/>
    <x v="6"/>
    <s v="(10.7177622, 78.7247697)"/>
    <s v="8/98,Gundur Burma Colony,Tiruchirappalli,620007,Tamil Nadu,India."/>
    <s v="https://firebasestorage.googleapis.com/v0/b/mindbrink-survey-production.appspot.com/o/audioFiles%2FAtznECuQc6klLPsRR6u2%2Fio3eMuqyU5eWdOSV7NnjRG3eOnc2%2F2025-08-08%2012%3A50%3A35.115615.m4a?alt=media&amp;token=6a081143-0d74-49f7-a3f0-d14e78fbaeb3"/>
    <n v="276"/>
    <s v="false"/>
    <x v="4"/>
    <s v="+919790903597"/>
    <x v="0"/>
    <s v="KULATHUR"/>
    <x v="10"/>
    <s v="malika"/>
    <x v="1"/>
    <n v="9791201830"/>
    <x v="0"/>
    <s v="இல்லத்தரசி/ Housewife"/>
    <s v="10,000 - 25,000"/>
    <x v="0"/>
    <x v="2"/>
    <x v="0"/>
    <x v="2"/>
    <s v="பிற கட்சிகள் / Others"/>
    <x v="0"/>
    <x v="0"/>
    <x v="0"/>
    <x v="1"/>
    <x v="0"/>
    <x v="2"/>
    <x v="0"/>
    <x v="0"/>
    <s v="SC"/>
    <x v="3"/>
    <s v="-"/>
    <s v="-"/>
    <s v="-"/>
    <s v="-"/>
    <s v="0.1.12 (60)"/>
    <x v="0"/>
    <x v="0"/>
    <x v="7"/>
    <x v="3"/>
    <n v="0.8936170212765957"/>
    <n v="1.2824427480916032"/>
    <n v="0.95454545454545459"/>
    <n v="0.59193365685780508"/>
    <n v="2.1"/>
    <n v="0.56502758154608668"/>
    <n v="10.717762199999999"/>
    <n v="78.724769699999996"/>
  </r>
  <r>
    <s v="IELOgN4UDyV6H8tIDaum"/>
    <s v="2025-08-08 12:53:04.853441"/>
    <x v="6"/>
    <s v="(10.7183269, 78.7243084)"/>
    <s v="9/8,Burma Colony,Tiruchirappalli,620007,Tamil Nadu,India."/>
    <s v="https://firebasestorage.googleapis.com/v0/b/mindbrink-survey-production.appspot.com/o/audioFiles%2FAtznECuQc6klLPsRR6u2%2Fi7rHaGVsQtUuH9WIbNPBcYow6HH3%2F2025-08-08%2012%3A51%3A40.478126.m4a?alt=media&amp;token=8dc0cddc-18f6-4d28-9a2a-10e97bd8c70a"/>
    <n v="352"/>
    <s v="false"/>
    <x v="5"/>
    <s v="+917395821468"/>
    <x v="0"/>
    <s v="KULATHUR"/>
    <x v="10"/>
    <s v="mercy"/>
    <x v="1"/>
    <n v="8098804294"/>
    <x v="0"/>
    <s v="இல்லத்தரசி/ Housewife"/>
    <s v="10,000 - 25,000"/>
    <x v="2"/>
    <x v="2"/>
    <x v="2"/>
    <x v="2"/>
    <s v="திமுக / DMK"/>
    <x v="0"/>
    <x v="0"/>
    <x v="0"/>
    <x v="0"/>
    <x v="1"/>
    <x v="3"/>
    <x v="0"/>
    <x v="1"/>
    <s v="OBC"/>
    <x v="2"/>
    <s v="-"/>
    <s v="-"/>
    <s v="-"/>
    <s v="-"/>
    <s v="0.1.12 (60)"/>
    <x v="0"/>
    <x v="0"/>
    <x v="0"/>
    <x v="2"/>
    <n v="0.8936170212765957"/>
    <n v="1.2824427480916032"/>
    <n v="0.95454545454545459"/>
    <n v="1"/>
    <n v="5.9154929577464786E-2"/>
    <n v="0.95454545454545459"/>
    <n v="10.718326899999999"/>
    <n v="78.724308399999998"/>
  </r>
  <r>
    <s v="Gh9ZdmJ3pAlCg3585Tk1"/>
    <s v="2025-08-08 12:56:26.623154"/>
    <x v="6"/>
    <s v="(10.7180542, 78.7242175)"/>
    <s v="Burma Colony,Burma Colony,Tiruchirappalli,620007,Tamil Nadu,India."/>
    <s v="https://firebasestorage.googleapis.com/v0/b/mindbrink-survey-production.appspot.com/o/audioFiles%2FAtznECuQc6klLPsRR6u2%2Fio3eMuqyU5eWdOSV7NnjRG3eOnc2%2F2025-08-08%2012%3A56%3A13.763885.m4a?alt=media&amp;token=52a80b9b-d7cd-469b-a5f9-311a91a8f087"/>
    <n v="264"/>
    <s v="false"/>
    <x v="4"/>
    <s v="+919790903597"/>
    <x v="0"/>
    <s v="KULATHUR"/>
    <x v="10"/>
    <s v="maragatham"/>
    <x v="1"/>
    <n v="8508804217"/>
    <x v="1"/>
    <s v="இல்லத்தரசி/ Housewife"/>
    <s v="10,000 - 25,000"/>
    <x v="2"/>
    <x v="1"/>
    <x v="2"/>
    <x v="2"/>
    <s v="பிற கட்சிகள் / Others"/>
    <x v="0"/>
    <x v="1"/>
    <x v="2"/>
    <x v="1"/>
    <x v="2"/>
    <x v="0"/>
    <x v="0"/>
    <x v="7"/>
    <s v="Christian"/>
    <x v="4"/>
    <s v="-"/>
    <s v="-"/>
    <s v="-"/>
    <s v="-"/>
    <s v="0.1.12 (60)"/>
    <x v="0"/>
    <x v="0"/>
    <x v="7"/>
    <x v="4"/>
    <n v="0.8936170212765957"/>
    <n v="0.84848484848484851"/>
    <n v="0.70000000000000007"/>
    <n v="1"/>
    <n v="0.76363636363636367"/>
    <n v="0.70000000000000007"/>
    <n v="10.718054199999999"/>
    <n v="78.724217499999995"/>
  </r>
  <r>
    <s v="Dy2WM4UL9cgLcQp8AVSU"/>
    <s v="2025-08-08 13:00:46.667661"/>
    <x v="6"/>
    <s v="(10.7180538, 78.7242159)"/>
    <s v="Burma Colony,Burma Colony,Tiruchirappalli,620007,Tamil Nadu,India."/>
    <s v="https://firebasestorage.googleapis.com/v0/b/mindbrink-survey-production.appspot.com/o/audioFiles%2FAtznECuQc6klLPsRR6u2%2Fi7rHaGVsQtUuH9WIbNPBcYow6HH3%2F2025-08-08%2012%3A59%3A19.970087.m4a?alt=media&amp;token=8227ac36-ca03-4066-902d-7e0662f915b9"/>
    <n v="324"/>
    <s v="false"/>
    <x v="5"/>
    <s v="+917395821468"/>
    <x v="0"/>
    <s v="KULATHUR"/>
    <x v="10"/>
    <s v="Lakshmi"/>
    <x v="1"/>
    <n v="7397144597"/>
    <x v="2"/>
    <s v="இல்லத்தரசி/ Housewif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2"/>
    <x v="0"/>
    <s v="SC"/>
    <x v="3"/>
    <s v="-"/>
    <s v="-"/>
    <s v="-"/>
    <s v="-"/>
    <s v="0.1.12 (60)"/>
    <x v="0"/>
    <x v="0"/>
    <x v="0"/>
    <x v="3"/>
    <n v="0.8936170212765957"/>
    <n v="0.84"/>
    <n v="0.875"/>
    <n v="0.59193365685780508"/>
    <n v="2.1"/>
    <n v="0.5179419497505795"/>
    <n v="10.7180538"/>
    <n v="78.724215900000004"/>
  </r>
  <r>
    <s v="JfFTCbQpK6OX3YkOYJSt"/>
    <s v="2025-08-08 13:03:17.119105"/>
    <x v="6"/>
    <s v="(10.7180541, 78.7242166)"/>
    <s v="Burma Colony,Burma Colony,Tiruchirappalli,620007,Tamil Nadu,India."/>
    <s v="https://firebasestorage.googleapis.com/v0/b/mindbrink-survey-production.appspot.com/o/audioFiles%2FAtznECuQc6klLPsRR6u2%2Fio3eMuqyU5eWdOSV7NnjRG3eOnc2%2F2025-08-08%2013%3A02%3A59.771501.m4a?alt=media&amp;token=7f97889d-3865-413d-b5f2-ba82be5bd19f"/>
    <n v="224"/>
    <s v="false"/>
    <x v="4"/>
    <s v="+919790903597"/>
    <x v="0"/>
    <s v="KULATHUR"/>
    <x v="10"/>
    <s v="bhuvaneshwari"/>
    <x v="1"/>
    <n v="9150418623"/>
    <x v="1"/>
    <s v="இல்லத்தரசி/ Housewife"/>
    <s v="10,000 - 25,000"/>
    <x v="0"/>
    <x v="1"/>
    <x v="0"/>
    <x v="0"/>
    <s v="திமுக / DMK"/>
    <x v="0"/>
    <x v="1"/>
    <x v="1"/>
    <x v="2"/>
    <x v="2"/>
    <x v="0"/>
    <x v="0"/>
    <x v="0"/>
    <s v="BC"/>
    <x v="2"/>
    <s v="-"/>
    <s v="-"/>
    <s v="-"/>
    <s v="-"/>
    <s v="0.1.12 (60)"/>
    <x v="0"/>
    <x v="0"/>
    <x v="0"/>
    <x v="2"/>
    <n v="0.8936170212765957"/>
    <n v="0.84848484848484851"/>
    <n v="0.70000000000000007"/>
    <n v="0.59193365685780508"/>
    <n v="5.9154929577464786E-2"/>
    <n v="0.41435355980046362"/>
    <n v="10.7180541"/>
    <n v="78.724216600000005"/>
  </r>
  <r>
    <s v="yndeEKa3uzXfKgsG4lWY"/>
    <s v="2025-08-08 13:09:03.623027"/>
    <x v="6"/>
    <s v="(10.7178147, 78.7242023)"/>
    <s v="9/8,Burma Colony,Mathur,620007,Tamil Nadu,India."/>
    <s v="https://firebasestorage.googleapis.com/v0/b/mindbrink-survey-production.appspot.com/o/audioFiles%2FAtznECuQc6klLPsRR6u2%2Fi7rHaGVsQtUuH9WIbNPBcYow6HH3%2F2025-08-08%2013%3A08%3A33.662191.m4a?alt=media&amp;token=0129395f-fbd8-4227-b67a-2abaed49d362"/>
    <n v="432"/>
    <s v="false"/>
    <x v="5"/>
    <s v="+917395821468"/>
    <x v="0"/>
    <s v="KULATHUR"/>
    <x v="10"/>
    <s v="Kirubrani"/>
    <x v="1"/>
    <n v="9442982460"/>
    <x v="2"/>
    <s v="இல்லத்தரசி/ Housewife"/>
    <s v="10,000க்கும் குறைவானது/Less than 10,000"/>
    <x v="1"/>
    <x v="1"/>
    <x v="0"/>
    <x v="3"/>
    <s v="திமுக / DMK"/>
    <x v="0"/>
    <x v="1"/>
    <x v="1"/>
    <x v="1"/>
    <x v="2"/>
    <x v="0"/>
    <x v="0"/>
    <x v="0"/>
    <s v="OBC"/>
    <x v="2"/>
    <s v="-"/>
    <s v="-"/>
    <s v="-"/>
    <s v="-"/>
    <s v="0.1.12 (60)"/>
    <x v="0"/>
    <x v="0"/>
    <x v="0"/>
    <x v="2"/>
    <n v="0.8936170212765957"/>
    <n v="0.84"/>
    <n v="0.875"/>
    <n v="0.59193365685780508"/>
    <n v="5.9154929577464786E-2"/>
    <n v="0.5179419497505795"/>
    <n v="10.7178147"/>
    <n v="78.724202300000002"/>
  </r>
  <r>
    <s v="jxjcT2vcLR3oEG3kh2sS"/>
    <s v="2025-08-08 13:10:50.244335"/>
    <x v="6"/>
    <s v="(10.7172967, 78.72455)"/>
    <s v="10/220,Gundur Burma Colony,Tiruchirappalli,620007,Tamil Nadu,India."/>
    <s v="https://firebasestorage.googleapis.com/v0/b/mindbrink-survey-production.appspot.com/o/audioFiles%2FAtznECuQc6klLPsRR6u2%2Fio3eMuqyU5eWdOSV7NnjRG3eOnc2%2F2025-08-08%2013%3A10%3A34.585271.m4a?alt=media&amp;token=d196aea8-55e3-4496-80cc-cf01cda8a895"/>
    <n v="282"/>
    <s v="false"/>
    <x v="4"/>
    <s v="+919790903597"/>
    <x v="0"/>
    <s v="KULATHUR"/>
    <x v="10"/>
    <s v="muniyaammal"/>
    <x v="1"/>
    <n v="9688226257"/>
    <x v="0"/>
    <s v="கூலி தொழில்/ Daily Wage"/>
    <s v="10,000 - 25,000"/>
    <x v="0"/>
    <x v="0"/>
    <x v="0"/>
    <x v="0"/>
    <s v="திமுக / DMK"/>
    <x v="0"/>
    <x v="0"/>
    <x v="0"/>
    <x v="1"/>
    <x v="1"/>
    <x v="2"/>
    <x v="0"/>
    <x v="0"/>
    <s v="SC"/>
    <x v="3"/>
    <s v="-"/>
    <s v="-"/>
    <s v="-"/>
    <s v="-"/>
    <s v="0.1.12 (60)"/>
    <x v="0"/>
    <x v="0"/>
    <x v="0"/>
    <x v="3"/>
    <n v="0.8936170212765957"/>
    <n v="1.2824427480916032"/>
    <n v="0.95454545454545459"/>
    <n v="0.59193365685780508"/>
    <n v="2.1"/>
    <n v="0.56502758154608668"/>
    <n v="10.7172967"/>
    <n v="78.724549999999994"/>
  </r>
  <r>
    <s v="X2btahvVLcPMAbIkmefo"/>
    <s v="2025-08-08 13:15:59.244921"/>
    <x v="6"/>
    <s v="(10.7175327, 78.7247863)"/>
    <s v="9/9,Gundur Burma Colony,Tiruchirappalli,620007,Tamil Nadu,India."/>
    <s v="https://firebasestorage.googleapis.com/v0/b/mindbrink-survey-production.appspot.com/o/audioFiles%2FAtznECuQc6klLPsRR6u2%2Fi7rHaGVsQtUuH9WIbNPBcYow6HH3%2F2025-08-08%2013%3A15%3A49.521697.m4a?alt=media&amp;token=9355a6a7-715b-4a60-9edd-79cff581f958"/>
    <n v="210"/>
    <s v="false"/>
    <x v="5"/>
    <s v="+917395821468"/>
    <x v="0"/>
    <s v="KULATHUR"/>
    <x v="10"/>
    <s v="vinothini"/>
    <x v="1"/>
    <n v="6382271098"/>
    <x v="1"/>
    <s v="இல்லத்தரசி/ Housewife"/>
    <s v="10,000 - 25,000"/>
    <x v="0"/>
    <x v="1"/>
    <x v="0"/>
    <x v="1"/>
    <s v="திமுக / DMK"/>
    <x v="0"/>
    <x v="0"/>
    <x v="0"/>
    <x v="2"/>
    <x v="2"/>
    <x v="0"/>
    <x v="7"/>
    <x v="0"/>
    <s v="BC"/>
    <x v="2"/>
    <s v="-"/>
    <s v="-"/>
    <s v="-"/>
    <s v="-"/>
    <s v="0.1.12 (60)"/>
    <x v="0"/>
    <x v="0"/>
    <x v="0"/>
    <x v="2"/>
    <n v="0.8936170212765957"/>
    <n v="0.84848484848484851"/>
    <n v="0.70000000000000007"/>
    <n v="0.59193365685780508"/>
    <n v="5.9154929577464786E-2"/>
    <n v="0.41435355980046362"/>
    <n v="10.7175327"/>
    <n v="78.724786300000005"/>
  </r>
  <r>
    <s v="OydNL6InnypLbci0QwhZ"/>
    <s v="2025-08-08 13:22:22.303758"/>
    <x v="6"/>
    <s v="(10.7175309, 78.7245319)"/>
    <s v="8/98,Gundur Burma Colony,Tiruchirappalli,620007,Tamil Nadu,India."/>
    <s v="https://firebasestorage.googleapis.com/v0/b/mindbrink-survey-production.appspot.com/o/audioFiles%2FAtznECuQc6klLPsRR6u2%2Fi7rHaGVsQtUuH9WIbNPBcYow6HH3%2F2025-08-08%2013%3A22%3A03.779228.m4a?alt=media&amp;token=6f1c7df6-541e-416c-a915-844f899d6446"/>
    <n v="261"/>
    <s v="false"/>
    <x v="5"/>
    <s v="+917395821468"/>
    <x v="0"/>
    <s v="KULATHUR"/>
    <x v="10"/>
    <s v="veeramal"/>
    <x v="1"/>
    <n v="9600413435"/>
    <x v="0"/>
    <s v="இல்லத்தரசி/ Housewife"/>
    <s v="10,000 - 25,000"/>
    <x v="2"/>
    <x v="1"/>
    <x v="0"/>
    <x v="3"/>
    <s v="திமுக / DMK"/>
    <x v="0"/>
    <x v="1"/>
    <x v="1"/>
    <x v="2"/>
    <x v="0"/>
    <x v="1"/>
    <x v="0"/>
    <x v="0"/>
    <s v="SC"/>
    <x v="5"/>
    <s v="-"/>
    <s v="-"/>
    <s v="-"/>
    <s v="-"/>
    <s v="0.1.12 (60)"/>
    <x v="0"/>
    <x v="0"/>
    <x v="0"/>
    <x v="5"/>
    <n v="0.8936170212765957"/>
    <n v="1.2824427480916032"/>
    <n v="0.95454545454545459"/>
    <n v="0.59193365685780508"/>
    <n v="1.6390243902439026"/>
    <n v="0.56502758154608668"/>
    <n v="10.7175309"/>
    <n v="78.724531900000002"/>
  </r>
  <r>
    <s v="Jf4u5IFTQMJh8BtDuSjR"/>
    <s v="2025-08-08 13:25:34.795475"/>
    <x v="6"/>
    <s v="(10.7174749, 78.7245047)"/>
    <s v="8/98,Gundur Burma Colony,Tiruchirappalli,620007,Tamil Nadu,India."/>
    <s v="https://firebasestorage.googleapis.com/v0/b/mindbrink-survey-production.appspot.com/o/audioFiles%2FAtznECuQc6klLPsRR6u2%2Fio3eMuqyU5eWdOSV7NnjRG3eOnc2%2F2025-08-08%2013%3A25%3A19.504978.m4a?alt=media&amp;token=0d62f82f-55fc-4039-9f45-0ba79a153988"/>
    <n v="248"/>
    <s v="false"/>
    <x v="4"/>
    <s v="+919790903597"/>
    <x v="0"/>
    <s v="KULATHUR"/>
    <x v="10"/>
    <s v="soundharavalli"/>
    <x v="1"/>
    <n v="8610734646"/>
    <x v="1"/>
    <s v="மற்றவை/ Others"/>
    <s v="10,000 - 25,000"/>
    <x v="2"/>
    <x v="1"/>
    <x v="0"/>
    <x v="3"/>
    <s v="திமுக / DMK"/>
    <x v="0"/>
    <x v="1"/>
    <x v="1"/>
    <x v="2"/>
    <x v="2"/>
    <x v="2"/>
    <x v="0"/>
    <x v="4"/>
    <s v="SC"/>
    <x v="2"/>
    <s v="-"/>
    <s v="-"/>
    <s v="-"/>
    <s v="-"/>
    <s v="0.1.12 (60)"/>
    <x v="0"/>
    <x v="0"/>
    <x v="0"/>
    <x v="2"/>
    <n v="0.8936170212765957"/>
    <n v="0.84848484848484851"/>
    <n v="0.70000000000000007"/>
    <n v="0.59193365685780508"/>
    <n v="5.9154929577464786E-2"/>
    <n v="0.41435355980046362"/>
    <n v="10.717474899999999"/>
    <n v="78.724504699999997"/>
  </r>
  <r>
    <s v="iE3PffBPCHINOuL8tjbj"/>
    <s v="2025-08-08 13:32:59.608889"/>
    <x v="6"/>
    <s v="(10.7174183, 78.7244933)"/>
    <s v="8/98,Gundur Burma Colony,Tiruchirappalli,620007,Tamil Nadu,India."/>
    <s v="https://firebasestorage.googleapis.com/v0/b/mindbrink-survey-production.appspot.com/o/audioFiles%2FAtznECuQc6klLPsRR6u2%2Fio3eMuqyU5eWdOSV7NnjRG3eOnc2%2F2025-08-08%2013%3A32%3A52.662819.m4a?alt=media&amp;token=6661e625-9fe3-4437-a095-0fe0cab52021"/>
    <n v="208"/>
    <s v="false"/>
    <x v="4"/>
    <s v="+919790903597"/>
    <x v="0"/>
    <s v="KULATHUR"/>
    <x v="10"/>
    <s v="jerom"/>
    <x v="0"/>
    <n v="9384438611"/>
    <x v="0"/>
    <s v="பணியாளர்/ Employee"/>
    <s v="10,000 - 25,000"/>
    <x v="1"/>
    <x v="1"/>
    <x v="4"/>
    <x v="3"/>
    <s v="தமிழக வெற்றி கழகம் / TVK"/>
    <x v="0"/>
    <x v="1"/>
    <x v="1"/>
    <x v="2"/>
    <x v="2"/>
    <x v="2"/>
    <x v="0"/>
    <x v="0"/>
    <s v="Christian"/>
    <x v="4"/>
    <s v="-"/>
    <s v="-"/>
    <s v="-"/>
    <s v="-"/>
    <s v="0.1.12 (60)"/>
    <x v="0"/>
    <x v="0"/>
    <x v="2"/>
    <x v="4"/>
    <n v="1.1351351351351351"/>
    <n v="1.2824427480916032"/>
    <n v="1.9534883720930234"/>
    <n v="1.3175417349539618"/>
    <n v="0.76363636363636367"/>
    <n v="2.5738024589798325"/>
    <n v="10.7174183"/>
    <n v="78.724493300000006"/>
  </r>
  <r>
    <s v="5ZqNcV5Cs0GJr8U98xRZ"/>
    <s v="2025-08-08 13:33:52.905180"/>
    <x v="6"/>
    <s v="(10.7172011, 78.7250809)"/>
    <s v="9/90,,Tiruchirappalli,620007,Tamil Nadu,India."/>
    <s v="https://firebasestorage.googleapis.com/v0/b/mindbrink-survey-production.appspot.com/o/audioFiles%2FAtznECuQc6klLPsRR6u2%2Fi7rHaGVsQtUuH9WIbNPBcYow6HH3%2F2025-08-08%2013%3A33%3A47.151172.m4a?alt=media&amp;token=4bd6e120-fc05-4476-981c-c8aaa1dd38a3"/>
    <n v="233"/>
    <s v="false"/>
    <x v="5"/>
    <s v="+917395821468"/>
    <x v="0"/>
    <s v="KULATHUR"/>
    <x v="10"/>
    <s v="N. mathialagan"/>
    <x v="0"/>
    <n v="9787625363"/>
    <x v="0"/>
    <s v="கூலி தொழில்/ Daily Wage"/>
    <s v="10,000 - 25,000"/>
    <x v="1"/>
    <x v="1"/>
    <x v="0"/>
    <x v="3"/>
    <s v="தமிழக வெற்றி கழகம் / TVK"/>
    <x v="0"/>
    <x v="1"/>
    <x v="2"/>
    <x v="2"/>
    <x v="2"/>
    <x v="3"/>
    <x v="0"/>
    <x v="0"/>
    <s v="SC"/>
    <x v="3"/>
    <s v="-"/>
    <s v="-"/>
    <s v="-"/>
    <s v="-"/>
    <s v="0.1.12 (60)"/>
    <x v="0"/>
    <x v="0"/>
    <x v="2"/>
    <x v="3"/>
    <n v="1.1351351351351351"/>
    <n v="1.2824427480916032"/>
    <n v="1.9534883720930234"/>
    <n v="0.59193365685780508"/>
    <n v="2.1"/>
    <n v="1.1563355157222239"/>
    <n v="10.7172011"/>
    <n v="78.725080899999995"/>
  </r>
  <r>
    <s v="u4N8fbD2hcLJHpXbWSqW"/>
    <s v="2025-08-08 13:40:04.379330"/>
    <x v="6"/>
    <s v="(10.71702, 78.7253482)"/>
    <s v="9/90,,Tiruchirappalli,620007,Tamil Nadu,India."/>
    <s v="https://firebasestorage.googleapis.com/v0/b/mindbrink-survey-production.appspot.com/o/audioFiles%2FAtznECuQc6klLPsRR6u2%2Fio3eMuqyU5eWdOSV7NnjRG3eOnc2%2F2025-08-08%2013%3A39%3A56.361468.m4a?alt=media&amp;token=37adb4c4-d73c-4fb4-a763-7262badc8c59"/>
    <n v="242"/>
    <s v="false"/>
    <x v="4"/>
    <s v="+919790903597"/>
    <x v="0"/>
    <s v="KULATHUR"/>
    <x v="10"/>
    <s v="tharani"/>
    <x v="1"/>
    <n v="8754093055"/>
    <x v="1"/>
    <s v="இல்லத்தரசி/ Housewife"/>
    <s v="10,000 - 25,000"/>
    <x v="0"/>
    <x v="1"/>
    <x v="0"/>
    <x v="3"/>
    <s v="தமிழக வெற்றி கழகம் / TVK"/>
    <x v="0"/>
    <x v="1"/>
    <x v="2"/>
    <x v="2"/>
    <x v="2"/>
    <x v="0"/>
    <x v="0"/>
    <x v="0"/>
    <s v="SC"/>
    <x v="2"/>
    <s v="-"/>
    <s v="-"/>
    <s v="-"/>
    <s v="-"/>
    <s v="0.1.12 (60)"/>
    <x v="0"/>
    <x v="0"/>
    <x v="2"/>
    <x v="2"/>
    <n v="0.8936170212765957"/>
    <n v="0.84848484848484851"/>
    <n v="0.70000000000000007"/>
    <n v="0.59193365685780508"/>
    <n v="5.9154929577464786E-2"/>
    <n v="0.41435355980046362"/>
    <n v="10.71702"/>
    <n v="78.725348199999999"/>
  </r>
  <r>
    <s v="uwXdeAyhz8b9RaVM0N8N"/>
    <s v="2025-08-08 13:42:46.611244"/>
    <x v="6"/>
    <s v="(10.7170337, 78.7254572)"/>
    <s v="9/90,,Tiruchirappalli,620007,Tamil Nadu,India."/>
    <s v="https://firebasestorage.googleapis.com/v0/b/mindbrink-survey-production.appspot.com/o/audioFiles%2FAtznECuQc6klLPsRR6u2%2Fi7rHaGVsQtUuH9WIbNPBcYow6HH3%2F2025-08-08%2013%3A42%3A26.031673.m4a?alt=media&amp;token=7af6d2c3-d0d6-4071-8e31-bbb5b69a456f"/>
    <n v="279"/>
    <s v="false"/>
    <x v="5"/>
    <s v="+917395821468"/>
    <x v="0"/>
    <s v="KULATHUR"/>
    <x v="10"/>
    <s v="Mavala"/>
    <x v="1"/>
    <n v="8489250936"/>
    <x v="3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1"/>
    <x v="0"/>
    <x v="0"/>
    <x v="0"/>
    <x v="2"/>
    <s v="SC"/>
    <x v="3"/>
    <s v="-"/>
    <s v="-"/>
    <s v="-"/>
    <s v="-"/>
    <s v="0.1.12 (60)"/>
    <x v="0"/>
    <x v="0"/>
    <x v="0"/>
    <x v="3"/>
    <n v="0.8936170212765957"/>
    <n v="0.96923076923076912"/>
    <n v="1.1666666666666667"/>
    <n v="0.59193365685780508"/>
    <n v="2.1"/>
    <n v="0.690589266334106"/>
    <n v="10.7170337"/>
    <n v="78.725457199999994"/>
  </r>
  <r>
    <s v="SClS0QuGxHy974HhETAx"/>
    <s v="2025-08-08 14:59:42.158337"/>
    <x v="6"/>
    <s v="(10.6969033, 78.72979)"/>
    <s v="MPXH+4PP,,Mandaiyur,622515,Tamil Nadu,India."/>
    <s v="https://firebasestorage.googleapis.com/v0/b/mindbrink-survey-production.appspot.com/o/audioFiles%2FAtznECuQc6klLPsRR6u2%2Fio3eMuqyU5eWdOSV7NnjRG3eOnc2%2F2025-08-08%2014%3A59%3A36.876434.m4a?alt=media&amp;token=c1e73b55-66d0-4335-9b2b-ca9ca4b541ec"/>
    <n v="203"/>
    <s v="false"/>
    <x v="4"/>
    <s v="+919790903597"/>
    <x v="0"/>
    <s v="KULATHUR"/>
    <x v="10"/>
    <s v="mathi"/>
    <x v="0"/>
    <n v="9842693088"/>
    <x v="2"/>
    <s v="விவசாயி/ Farmer"/>
    <s v="10,000 - 25,000"/>
    <x v="0"/>
    <x v="0"/>
    <x v="0"/>
    <x v="0"/>
    <s v="திமுக / DMK"/>
    <x v="0"/>
    <x v="0"/>
    <x v="0"/>
    <x v="0"/>
    <x v="1"/>
    <x v="2"/>
    <x v="0"/>
    <x v="6"/>
    <s v="BC"/>
    <x v="0"/>
    <s v="-"/>
    <s v="-"/>
    <s v="-"/>
    <s v="-"/>
    <s v="0.1.12 (60)"/>
    <x v="1"/>
    <x v="0"/>
    <x v="0"/>
    <x v="0"/>
    <n v="1.1351351351351351"/>
    <n v="0.84"/>
    <n v="0.80769230769230771"/>
    <n v="0.59193365685780508"/>
    <n v="1.3034482758620689"/>
    <n v="0.47810026130822719"/>
    <n v="10.696903300000001"/>
    <n v="78.729789999999994"/>
  </r>
  <r>
    <s v="d9LbYqpM4QVE8suWEBQq"/>
    <s v="2025-08-08 15:01:13.167897"/>
    <x v="6"/>
    <s v="(10.6983943, 78.7300392)"/>
    <s v="MPXH+4PP,,Mandaiyur,622515,Tamil Nadu,India."/>
    <s v="https://firebasestorage.googleapis.com/v0/b/mindbrink-survey-production.appspot.com/o/audioFiles%2FAtznECuQc6klLPsRR6u2%2Fi7rHaGVsQtUuH9WIbNPBcYow6HH3%2F2025-08-08%2015%3A00%3A59.211364.m4a?alt=media&amp;token=1bcf18e8-668b-4356-9d2d-6468e1df3ff1"/>
    <n v="378"/>
    <s v="false"/>
    <x v="5"/>
    <s v="+917395821468"/>
    <x v="0"/>
    <s v="KULATHUR"/>
    <x v="10"/>
    <s v="banumathi"/>
    <x v="1"/>
    <n v="9965619655"/>
    <x v="0"/>
    <s v="கூலி தொழில்/ Daily Wage"/>
    <s v="10,000க்கும் குறைவானது/Less than 10,000"/>
    <x v="2"/>
    <x v="2"/>
    <x v="1"/>
    <x v="1"/>
    <s v="பிற கட்சிகள் / Others"/>
    <x v="0"/>
    <x v="0"/>
    <x v="0"/>
    <x v="1"/>
    <x v="2"/>
    <x v="0"/>
    <x v="2"/>
    <x v="0"/>
    <s v="BC"/>
    <x v="2"/>
    <s v="-"/>
    <s v="-"/>
    <s v="-"/>
    <s v="-"/>
    <s v="0.1.12 (60)"/>
    <x v="1"/>
    <x v="0"/>
    <x v="7"/>
    <x v="2"/>
    <n v="0.8936170212765957"/>
    <n v="1.2824427480916032"/>
    <n v="0.95454545454545459"/>
    <n v="2.0011999302960199"/>
    <n v="5.9154929577464786E-2"/>
    <n v="1.9102362971007465"/>
    <n v="10.6983943"/>
    <n v="78.730039199999993"/>
  </r>
  <r>
    <s v="NcjGXI6g6gFvH9aNSeNY"/>
    <s v="2025-08-08 15:14:27.807009"/>
    <x v="6"/>
    <s v="(10.6982687, 78.7275821)"/>
    <s v="Unnamed Road,,Pudukkottai,622515,Tamil Nadu,India."/>
    <s v="https://firebasestorage.googleapis.com/v0/b/mindbrink-survey-production.appspot.com/o/audioFiles%2FAtznECuQc6klLPsRR6u2%2Fi7rHaGVsQtUuH9WIbNPBcYow6HH3%2F2025-08-08%2015%3A14%3A11.283587.m4a?alt=media&amp;token=0345bc3c-63c4-4f08-a02c-edc3c23190d3"/>
    <n v="355"/>
    <s v="false"/>
    <x v="5"/>
    <s v="+917395821468"/>
    <x v="0"/>
    <s v="KULATHUR"/>
    <x v="10"/>
    <s v="Arulanadu"/>
    <x v="0"/>
    <n v="9384570064"/>
    <x v="2"/>
    <s v="விவசாயி/ Farmer"/>
    <s v="10,000க்கும் குறைவானது/Less than 10,000"/>
    <x v="2"/>
    <x v="1"/>
    <x v="4"/>
    <x v="2"/>
    <s v="அதிமுக / AIADMK"/>
    <x v="1"/>
    <x v="0"/>
    <x v="0"/>
    <x v="2"/>
    <x v="2"/>
    <x v="3"/>
    <x v="6"/>
    <x v="0"/>
    <s v="BC"/>
    <x v="4"/>
    <s v="-"/>
    <s v="-"/>
    <s v="-"/>
    <s v="-"/>
    <s v="0.1.12 (60)"/>
    <x v="1"/>
    <x v="0"/>
    <x v="1"/>
    <x v="4"/>
    <n v="1.1351351351351351"/>
    <n v="0.84"/>
    <n v="0.80769230769230771"/>
    <n v="1.3175417349539618"/>
    <n v="0.76363636363636367"/>
    <n v="1.0641683243858922"/>
    <n v="10.6982687"/>
    <n v="78.727582100000006"/>
  </r>
  <r>
    <s v="TsoPqMCfd0qhi0lWFRHe"/>
    <s v="2025-08-08 15:16:07.324554"/>
    <x v="6"/>
    <s v="(10.6979761, 78.7275785)"/>
    <s v="Unnamed Road,,Pudukkottai,622515,Tamil Nadu,India."/>
    <s v="https://firebasestorage.googleapis.com/v0/b/mindbrink-survey-production.appspot.com/o/audioFiles%2FAtznECuQc6klLPsRR6u2%2Fio3eMuqyU5eWdOSV7NnjRG3eOnc2%2F2025-08-08%2015%3A14%3A56.674041.m4a?alt=media&amp;token=4989ed65-e802-4553-8090-20c167f75ca5"/>
    <n v="293"/>
    <s v="false"/>
    <x v="4"/>
    <s v="+919790903597"/>
    <x v="0"/>
    <s v="KULATHUR"/>
    <x v="10"/>
    <s v="puespavalli"/>
    <x v="1"/>
    <n v="8122662423"/>
    <x v="3"/>
    <s v="இல்லத்தரசி/ Housewife"/>
    <s v="10,000 - 25,000"/>
    <x v="0"/>
    <x v="0"/>
    <x v="0"/>
    <x v="0"/>
    <s v="திமுக / DMK"/>
    <x v="0"/>
    <x v="0"/>
    <x v="0"/>
    <x v="0"/>
    <x v="1"/>
    <x v="0"/>
    <x v="0"/>
    <x v="0"/>
    <s v="SC"/>
    <x v="2"/>
    <s v="-"/>
    <s v="-"/>
    <s v="-"/>
    <s v="-"/>
    <s v="0.1.12 (60)"/>
    <x v="1"/>
    <x v="0"/>
    <x v="0"/>
    <x v="2"/>
    <n v="0.8936170212765957"/>
    <n v="0.96923076923076912"/>
    <n v="1.1666666666666667"/>
    <n v="0.59193365685780508"/>
    <n v="5.9154929577464786E-2"/>
    <n v="0.690589266334106"/>
    <n v="10.6979761"/>
    <n v="78.727578500000007"/>
  </r>
  <r>
    <s v="7YcFGyH6UHQu11agGazP"/>
    <s v="2025-08-08 15:25:42.951750"/>
    <x v="6"/>
    <s v="(10.6904933, 78.7334867)"/>
    <s v="bus stop,,Sooriyur,622514,Tamil Nadu,India."/>
    <s v="https://firebasestorage.googleapis.com/v0/b/mindbrink-survey-production.appspot.com/o/audioFiles%2FAtznECuQc6klLPsRR6u2%2Fio3eMuqyU5eWdOSV7NnjRG3eOnc2%2F2025-08-08%2015%3A25%3A07.975227.m4a?alt=media&amp;token=88486c1e-84a1-456e-9818-d50bcfbb0455"/>
    <n v="384"/>
    <s v="false"/>
    <x v="4"/>
    <s v="+919790903597"/>
    <x v="0"/>
    <s v="KULATHUR"/>
    <x v="10"/>
    <s v="amusavali"/>
    <x v="1"/>
    <n v="9894909767"/>
    <x v="0"/>
    <s v="இல்லத்தரசி/ Housewife"/>
    <s v="10,000 - 25,000"/>
    <x v="1"/>
    <x v="1"/>
    <x v="1"/>
    <x v="1"/>
    <s v="அதிமுக / AIADMK"/>
    <x v="1"/>
    <x v="1"/>
    <x v="2"/>
    <x v="1"/>
    <x v="1"/>
    <x v="0"/>
    <x v="2"/>
    <x v="0"/>
    <s v="SC"/>
    <x v="2"/>
    <s v="-"/>
    <s v="-"/>
    <s v="-"/>
    <s v="-"/>
    <s v="0.1.12 (60)"/>
    <x v="1"/>
    <x v="0"/>
    <x v="1"/>
    <x v="2"/>
    <n v="0.8936170212765957"/>
    <n v="1.2824427480916032"/>
    <n v="0.95454545454545459"/>
    <n v="2.0011999302960199"/>
    <n v="5.9154929577464786E-2"/>
    <n v="1.9102362971007465"/>
    <n v="10.6904933"/>
    <n v="78.7334867"/>
  </r>
  <r>
    <s v="pUWLPSFDA1pAqV2JqkD1"/>
    <s v="2025-08-08 15:29:36.880966"/>
    <x v="6"/>
    <s v="(10.6982176, 78.7275103)"/>
    <s v="Unnamed Road,,Pudukkottai,622515,Tamil Nadu,India."/>
    <s v="https://firebasestorage.googleapis.com/v0/b/mindbrink-survey-production.appspot.com/o/audioFiles%2FAtznECuQc6klLPsRR6u2%2Fi7rHaGVsQtUuH9WIbNPBcYow6HH3%2F2025-08-08%2015%3A28%3A42.498989.m4a?alt=media&amp;token=ec9281a4-dc24-46a6-970f-d57a276b9dff"/>
    <n v="603"/>
    <s v="false"/>
    <x v="5"/>
    <s v="+917395821468"/>
    <x v="0"/>
    <s v="KULATHUR"/>
    <x v="10"/>
    <s v="Chinthmani"/>
    <x v="1"/>
    <n v="6385917135"/>
    <x v="2"/>
    <s v="கூலி தொழில்/ Daily Wage"/>
    <s v="10,000க்கும் குறைவானது/Less than 10,000"/>
    <x v="2"/>
    <x v="2"/>
    <x v="2"/>
    <x v="2"/>
    <s v="திமுக / DMK"/>
    <x v="0"/>
    <x v="0"/>
    <x v="0"/>
    <x v="0"/>
    <x v="1"/>
    <x v="0"/>
    <x v="0"/>
    <x v="0"/>
    <s v="SC"/>
    <x v="2"/>
    <s v="-"/>
    <s v="-"/>
    <s v="-"/>
    <s v="-"/>
    <s v="0.1.12 (60)"/>
    <x v="1"/>
    <x v="0"/>
    <x v="0"/>
    <x v="2"/>
    <n v="0.8936170212765957"/>
    <n v="0.84"/>
    <n v="0.875"/>
    <n v="1"/>
    <n v="5.9154929577464786E-2"/>
    <n v="0.875"/>
    <n v="10.6982176"/>
    <n v="78.727510300000006"/>
  </r>
  <r>
    <s v="JHn4pA4w8zyc1n4Z5ZkI"/>
    <s v="2025-08-08 15:31:35.929245"/>
    <x v="6"/>
    <s v="(10.6950483, 78.7249767)"/>
    <s v="MPVG+V49,,Mathur,622515,Tamil Nadu,India."/>
    <s v="https://firebasestorage.googleapis.com/v0/b/mindbrink-survey-production.appspot.com/o/audioFiles%2FAtznECuQc6klLPsRR6u2%2Fio3eMuqyU5eWdOSV7NnjRG3eOnc2%2F2025-08-08%2015%3A30%3A52.339701.m4a?alt=media&amp;token=31ff60da-e683-441a-9c73-3826b4a561ea"/>
    <n v="234"/>
    <s v="false"/>
    <x v="4"/>
    <s v="+919790903597"/>
    <x v="0"/>
    <s v="KULATHUR"/>
    <x v="10"/>
    <s v="sridavi"/>
    <x v="1"/>
    <n v="9781523622"/>
    <x v="1"/>
    <s v="சொந்த தொழில் / சுயதொழில் செய்பவர்/ Self Employed/Business"/>
    <s v="10,000 - 25,000"/>
    <x v="1"/>
    <x v="1"/>
    <x v="1"/>
    <x v="1"/>
    <s v="திமுக / DMK"/>
    <x v="0"/>
    <x v="1"/>
    <x v="1"/>
    <x v="0"/>
    <x v="2"/>
    <x v="2"/>
    <x v="2"/>
    <x v="0"/>
    <s v="SC"/>
    <x v="2"/>
    <s v="-"/>
    <s v="-"/>
    <s v="-"/>
    <s v="-"/>
    <s v="0.1.12 (60)"/>
    <x v="1"/>
    <x v="0"/>
    <x v="0"/>
    <x v="2"/>
    <n v="0.8936170212765957"/>
    <n v="0.84848484848484851"/>
    <n v="0.70000000000000007"/>
    <n v="2.0011999302960199"/>
    <n v="5.9154929577464786E-2"/>
    <n v="1.4008399512072141"/>
    <n v="10.6950483"/>
    <n v="78.724976699999999"/>
  </r>
  <r>
    <s v="poemJun031nByNyEuA2X"/>
    <s v="2025-08-08 15:41:08.744924"/>
    <x v="6"/>
    <s v="(10.6979559, 78.727572)"/>
    <s v="Unnamed Road,,Pudukkottai,622515,Tamil Nadu,India."/>
    <s v="https://firebasestorage.googleapis.com/v0/b/mindbrink-survey-production.appspot.com/o/audioFiles%2FAtznECuQc6klLPsRR6u2%2Fi7rHaGVsQtUuH9WIbNPBcYow6HH3%2F2025-08-08%2015%3A40%3A29.975775.m4a?alt=media&amp;token=8a3fd318-2033-4104-8a97-1923b6602710"/>
    <n v="288"/>
    <s v="false"/>
    <x v="5"/>
    <s v="+917395821468"/>
    <x v="0"/>
    <s v="KULATHUR"/>
    <x v="10"/>
    <s v="manimagali"/>
    <x v="1"/>
    <n v="9786568517"/>
    <x v="2"/>
    <s v="கூலி தொழில்/ Daily Wage"/>
    <s v="10,000க்கும் குறைவானது/Less than 10,000"/>
    <x v="2"/>
    <x v="0"/>
    <x v="0"/>
    <x v="2"/>
    <s v="பிற கட்சிகள் / Others"/>
    <x v="0"/>
    <x v="0"/>
    <x v="0"/>
    <x v="0"/>
    <x v="1"/>
    <x v="0"/>
    <x v="0"/>
    <x v="2"/>
    <s v="SC"/>
    <x v="2"/>
    <s v="-"/>
    <s v="-"/>
    <s v="-"/>
    <s v="-"/>
    <s v="0.1.12 (60)"/>
    <x v="1"/>
    <x v="0"/>
    <x v="7"/>
    <x v="2"/>
    <n v="0.8936170212765957"/>
    <n v="0.84"/>
    <n v="0.875"/>
    <n v="0.59193365685780508"/>
    <n v="5.9154929577464786E-2"/>
    <n v="0.5179419497505795"/>
    <n v="10.6979559"/>
    <n v="78.727571999999995"/>
  </r>
  <r>
    <s v="pE0Tbgn0lMSneAV9qFS3"/>
    <s v="2025-08-08 15:49:35.527633"/>
    <x v="6"/>
    <s v="(10.6980465, 78.7277564)"/>
    <s v="MPXH+78,,Kumara Mangalam Village,622515,Tamil Nadu,India."/>
    <s v="https://firebasestorage.googleapis.com/v0/b/mindbrink-survey-production.appspot.com/o/audioFiles%2FAtznECuQc6klLPsRR6u2%2Fi7rHaGVsQtUuH9WIbNPBcYow6HH3%2F2025-08-08%2015%3A49%3A08.714007.m4a?alt=media&amp;token=2afb731f-fd94-40fa-8185-b870fd42cbad"/>
    <n v="277"/>
    <s v="false"/>
    <x v="5"/>
    <s v="+917395821468"/>
    <x v="0"/>
    <s v="KULATHUR"/>
    <x v="10"/>
    <s v="roslin"/>
    <x v="1"/>
    <n v="8870173298"/>
    <x v="1"/>
    <s v="இல்லத்தரசி/ Housewife"/>
    <s v="10,000 - 25,000"/>
    <x v="0"/>
    <x v="0"/>
    <x v="0"/>
    <x v="0"/>
    <s v="பிற கட்சிகள் / Others"/>
    <x v="0"/>
    <x v="0"/>
    <x v="0"/>
    <x v="0"/>
    <x v="1"/>
    <x v="0"/>
    <x v="0"/>
    <x v="2"/>
    <s v="BC"/>
    <x v="4"/>
    <s v="-"/>
    <s v="-"/>
    <s v="-"/>
    <s v="-"/>
    <s v="0.1.12 (60)"/>
    <x v="1"/>
    <x v="0"/>
    <x v="7"/>
    <x v="4"/>
    <n v="0.8936170212765957"/>
    <n v="0.84848484848484851"/>
    <n v="0.70000000000000007"/>
    <n v="0.59193365685780508"/>
    <n v="0.76363636363636367"/>
    <n v="0.41435355980046362"/>
    <n v="10.6980465"/>
    <n v="78.727756400000004"/>
  </r>
  <r>
    <s v="MEUWyouKsmFEzvvuV9ld"/>
    <s v="2025-08-08 15:50:48.015564"/>
    <x v="6"/>
    <s v="(10.6979316, 78.727735)"/>
    <s v="Unnamed Road,,Pudukkottai,622515,Tamil Nadu,India."/>
    <s v="https://firebasestorage.googleapis.com/v0/b/mindbrink-survey-production.appspot.com/o/audioFiles%2FAtznECuQc6klLPsRR6u2%2Fio3eMuqyU5eWdOSV7NnjRG3eOnc2%2F2025-08-08%2015%3A50%3A34.202793.m4a?alt=media&amp;token=deca57dc-6c91-4792-a1fc-a2ad52f47518"/>
    <n v="218"/>
    <s v="false"/>
    <x v="4"/>
    <s v="+919790903597"/>
    <x v="0"/>
    <s v="KULATHUR"/>
    <x v="10"/>
    <s v="irthyaraj"/>
    <x v="0"/>
    <n v="9965816240"/>
    <x v="0"/>
    <s v="விவசாயி/ Farmer"/>
    <s v="10,000 - 25,000"/>
    <x v="2"/>
    <x v="0"/>
    <x v="0"/>
    <x v="0"/>
    <s v="அதிமுக / AIADMK"/>
    <x v="3"/>
    <x v="0"/>
    <x v="0"/>
    <x v="0"/>
    <x v="1"/>
    <x v="0"/>
    <x v="0"/>
    <x v="7"/>
    <s v="SC"/>
    <x v="4"/>
    <s v="-"/>
    <s v="-"/>
    <s v="-"/>
    <s v="-"/>
    <s v="0.1.12 (60)"/>
    <x v="1"/>
    <x v="0"/>
    <x v="1"/>
    <x v="4"/>
    <n v="1.1351351351351351"/>
    <n v="1.2824427480916032"/>
    <n v="1.9534883720930234"/>
    <n v="0.59193365685780508"/>
    <n v="0.76363636363636367"/>
    <n v="1.1563355157222239"/>
    <n v="10.6979316"/>
    <n v="78.727734999999996"/>
  </r>
  <r>
    <s v="Z7D7Lq4VNk5V0Uc98wTR"/>
    <s v="2025-08-08 15:58:41.764363"/>
    <x v="6"/>
    <s v="(10.6984141, 78.7279931)"/>
    <s v="MPXH+78,,Kumara Mangalam Village,622515,Tamil Nadu,India."/>
    <s v="https://firebasestorage.googleapis.com/v0/b/mindbrink-survey-production.appspot.com/o/audioFiles%2FAtznECuQc6klLPsRR6u2%2Fi7rHaGVsQtUuH9WIbNPBcYow6HH3%2F2025-08-08%2015%3A58%3A05.548539.m4a?alt=media&amp;token=703db356-6484-4764-a62e-0bffdcf7f5ba"/>
    <n v="326"/>
    <s v="false"/>
    <x v="5"/>
    <s v="+917395821468"/>
    <x v="0"/>
    <s v="KULATHUR"/>
    <x v="10"/>
    <s v="Ramasami"/>
    <x v="0"/>
    <n v="8098216062"/>
    <x v="3"/>
    <s v="கூலி தொழில்/ Daily Wage"/>
    <s v="10,000க்கும் குறைவானது/Less than 10,000"/>
    <x v="2"/>
    <x v="2"/>
    <x v="1"/>
    <x v="0"/>
    <s v="திமுக / DMK"/>
    <x v="0"/>
    <x v="0"/>
    <x v="0"/>
    <x v="0"/>
    <x v="1"/>
    <x v="0"/>
    <x v="0"/>
    <x v="0"/>
    <s v="BC"/>
    <x v="2"/>
    <s v="-"/>
    <s v="-"/>
    <s v="-"/>
    <s v="-"/>
    <s v="0.1.12 (60)"/>
    <x v="1"/>
    <x v="0"/>
    <x v="0"/>
    <x v="2"/>
    <n v="1.1351351351351351"/>
    <n v="0.96923076923076912"/>
    <n v="0.82894736842105265"/>
    <n v="2.0011999302960199"/>
    <n v="5.9154929577464786E-2"/>
    <n v="1.6588894159032797"/>
    <n v="10.698414100000001"/>
    <n v="78.727993100000006"/>
  </r>
  <r>
    <s v="ejuYSqbaH3xJCD7ExKfx"/>
    <s v="2025-08-08 16:01:53.512185"/>
    <x v="6"/>
    <s v="(10.6984167, 78.7280983)"/>
    <s v="MPXH+78,,Kumara Mangalam Village,622515,Tamil Nadu,India."/>
    <s v="https://firebasestorage.googleapis.com/v0/b/mindbrink-survey-production.appspot.com/o/audioFiles%2FAtznECuQc6klLPsRR6u2%2Fio3eMuqyU5eWdOSV7NnjRG3eOnc2%2F2025-08-08%2016%3A01%3A43.765181.m4a?alt=media&amp;token=215b072f-7ae1-4146-afb0-db4c3a29e670"/>
    <n v="263"/>
    <s v="false"/>
    <x v="4"/>
    <s v="+919790903597"/>
    <x v="0"/>
    <s v="KULATHUR"/>
    <x v="10"/>
    <s v="rekan"/>
    <x v="0"/>
    <n v="7825922483"/>
    <x v="3"/>
    <s v="கூலி தொழில்/ Daily Wage"/>
    <s v="10,000 - 25,000"/>
    <x v="2"/>
    <x v="2"/>
    <x v="1"/>
    <x v="2"/>
    <s v="பிற கட்சிகள் / Others"/>
    <x v="0"/>
    <x v="0"/>
    <x v="0"/>
    <x v="0"/>
    <x v="1"/>
    <x v="2"/>
    <x v="2"/>
    <x v="1"/>
    <s v="BC"/>
    <x v="2"/>
    <s v="-"/>
    <s v="-"/>
    <s v="-"/>
    <s v="-"/>
    <s v="0.1.12 (60)"/>
    <x v="1"/>
    <x v="0"/>
    <x v="7"/>
    <x v="2"/>
    <n v="1.1351351351351351"/>
    <n v="0.96923076923076912"/>
    <n v="0.82894736842105265"/>
    <n v="2.0011999302960199"/>
    <n v="5.9154929577464786E-2"/>
    <n v="1.6588894159032797"/>
    <n v="10.698416699999999"/>
    <n v="78.728098299999999"/>
  </r>
  <r>
    <s v="ZnS35134biKu0tDvdUmS"/>
    <s v="2025-08-08 16:09:58.605365"/>
    <x v="6"/>
    <s v="(10.6979417, 78.7282667)"/>
    <s v="MPXH+78,,Kumara Mangalam Village,622515,Tamil Nadu,India."/>
    <s v="https://firebasestorage.googleapis.com/v0/b/mindbrink-survey-production.appspot.com/o/audioFiles%2FAtznECuQc6klLPsRR6u2%2Fio3eMuqyU5eWdOSV7NnjRG3eOnc2%2F2025-08-08%2016%3A09%3A50.278629.m4a?alt=media&amp;token=cc5cc970-61a2-4758-9b28-b9b8d13e6bcc"/>
    <n v="241"/>
    <s v="false"/>
    <x v="4"/>
    <s v="+919790903597"/>
    <x v="0"/>
    <s v="KULATHUR"/>
    <x v="10"/>
    <s v="maheswari"/>
    <x v="1"/>
    <n v="9727806183"/>
    <x v="0"/>
    <s v="இல்லத்தரசி/ Housewife"/>
    <s v="10,000 - 25,000"/>
    <x v="0"/>
    <x v="2"/>
    <x v="1"/>
    <x v="1"/>
    <s v="அதிமுக / AIADMK"/>
    <x v="1"/>
    <x v="0"/>
    <x v="0"/>
    <x v="2"/>
    <x v="0"/>
    <x v="2"/>
    <x v="0"/>
    <x v="4"/>
    <s v="BC"/>
    <x v="2"/>
    <s v="-"/>
    <s v="-"/>
    <s v="-"/>
    <s v="-"/>
    <s v="0.1.12 (60)"/>
    <x v="1"/>
    <x v="0"/>
    <x v="1"/>
    <x v="2"/>
    <n v="0.8936170212765957"/>
    <n v="1.2824427480916032"/>
    <n v="0.95454545454545459"/>
    <n v="2.0011999302960199"/>
    <n v="5.9154929577464786E-2"/>
    <n v="1.9102362971007465"/>
    <n v="10.697941699999999"/>
    <n v="78.728266700000006"/>
  </r>
  <r>
    <s v="uyQxCKqnOABhPr1TFIY7"/>
    <s v="2025-08-08 16:13:04.317703"/>
    <x v="6"/>
    <s v="(10.698049, 78.7281471)"/>
    <s v="MPXH+78,,Kumara Mangalam Village,622515,Tamil Nadu,India."/>
    <s v="https://firebasestorage.googleapis.com/v0/b/mindbrink-survey-production.appspot.com/o/audioFiles%2FAtznECuQc6klLPsRR6u2%2Fi7rHaGVsQtUuH9WIbNPBcYow6HH3%2F2025-08-08%2016%3A12%3A43.812003.m4a?alt=media&amp;token=f895e2c6-92a1-4029-8a36-5cbfdd744a54"/>
    <n v="363"/>
    <s v="false"/>
    <x v="5"/>
    <s v="+917395821468"/>
    <x v="0"/>
    <s v="KULATHUR"/>
    <x v="10"/>
    <s v="Balraj"/>
    <x v="0"/>
    <n v="7904893843"/>
    <x v="3"/>
    <s v="கூலி தொழில்/ Daily Wage"/>
    <s v="10,000க்கும் குறைவானது/Less than 10,000"/>
    <x v="2"/>
    <x v="0"/>
    <x v="0"/>
    <x v="0"/>
    <s v="திமுக / DMK"/>
    <x v="0"/>
    <x v="0"/>
    <x v="0"/>
    <x v="0"/>
    <x v="1"/>
    <x v="0"/>
    <x v="0"/>
    <x v="1"/>
    <s v="BC"/>
    <x v="2"/>
    <s v="-"/>
    <s v="-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98048999999999"/>
    <n v="78.728147100000001"/>
  </r>
  <r>
    <s v="G6Wy5i6KnOlRzKe7PN5u"/>
    <s v="2025-08-08 16:20:04.872206"/>
    <x v="6"/>
    <s v="(10.6975684, 78.7281154)"/>
    <s v="MPXH+78,,Kumara Mangalam Village,622515,Tamil Nadu,India."/>
    <s v="https://firebasestorage.googleapis.com/v0/b/mindbrink-survey-production.appspot.com/o/audioFiles%2FAtznECuQc6klLPsRR6u2%2Fio3eMuqyU5eWdOSV7NnjRG3eOnc2%2F2025-08-08%2016%3A19%3A32.778526.m4a?alt=media&amp;token=1666461d-ad31-4840-97d8-9bda31ea23f6"/>
    <n v="333"/>
    <s v="false"/>
    <x v="4"/>
    <s v="+919790903597"/>
    <x v="0"/>
    <s v="KULATHUR"/>
    <x v="10"/>
    <s v="abirami"/>
    <x v="1"/>
    <n v="7200131660"/>
    <x v="1"/>
    <s v="பணியாளர்/ Employee"/>
    <s v="10,000 - 25,000"/>
    <x v="2"/>
    <x v="2"/>
    <x v="4"/>
    <x v="1"/>
    <s v="அதிமுக / AIADMK"/>
    <x v="3"/>
    <x v="0"/>
    <x v="0"/>
    <x v="0"/>
    <x v="0"/>
    <x v="0"/>
    <x v="2"/>
    <x v="0"/>
    <s v="BC"/>
    <x v="2"/>
    <s v="-"/>
    <s v="-"/>
    <s v="-"/>
    <s v="-"/>
    <s v="0.1.12 (60)"/>
    <x v="1"/>
    <x v="0"/>
    <x v="1"/>
    <x v="2"/>
    <n v="0.8936170212765957"/>
    <n v="0.84848484848484851"/>
    <n v="0.70000000000000007"/>
    <n v="1.3175417349539618"/>
    <n v="5.9154929577464786E-2"/>
    <n v="0.92227921446777328"/>
    <n v="10.6975684"/>
    <n v="78.728115399999993"/>
  </r>
  <r>
    <s v="9T8RVQJga1MxXFGCnmA8"/>
    <s v="2025-08-08 16:20:40.851606"/>
    <x v="6"/>
    <s v="(10.6976744, 78.7279968)"/>
    <s v="MPXH+78,,Kumara Mangalam Village,622515,Tamil Nadu,India."/>
    <s v="https://firebasestorage.googleapis.com/v0/b/mindbrink-survey-production.appspot.com/o/audioFiles%2FAtznECuQc6klLPsRR6u2%2Fi7rHaGVsQtUuH9WIbNPBcYow6HH3%2F2025-08-08%2016%3A20%3A30.151977.m4a?alt=media&amp;token=871f237b-7485-49e4-b1e9-a39a177aebf1"/>
    <n v="327"/>
    <s v="false"/>
    <x v="5"/>
    <s v="+917395821468"/>
    <x v="0"/>
    <s v="KULATHUR"/>
    <x v="10"/>
    <s v="Ragasami"/>
    <x v="0"/>
    <n v="8838875927"/>
    <x v="0"/>
    <s v="கூலி தொழில்/ Daily Wage"/>
    <s v="10,000க்கும் குறைவானது/Less than 10,000"/>
    <x v="2"/>
    <x v="0"/>
    <x v="0"/>
    <x v="0"/>
    <s v="திமுக / DMK"/>
    <x v="0"/>
    <x v="1"/>
    <x v="3"/>
    <x v="2"/>
    <x v="2"/>
    <x v="2"/>
    <x v="0"/>
    <x v="0"/>
    <s v="BC"/>
    <x v="2"/>
    <s v="-"/>
    <s v="-"/>
    <s v="-"/>
    <s v="-"/>
    <s v="0.1.12 (60)"/>
    <x v="1"/>
    <x v="0"/>
    <x v="0"/>
    <x v="2"/>
    <n v="1.1351351351351351"/>
    <n v="1.2824427480916032"/>
    <n v="1.9534883720930234"/>
    <n v="0.59193365685780508"/>
    <n v="5.9154929577464786E-2"/>
    <n v="1.1563355157222239"/>
    <n v="10.6976744"/>
    <n v="78.7279968"/>
  </r>
  <r>
    <s v="gSj5G7UsZ03ePnXiT67D"/>
    <s v="2025-08-08 16:27:27.986921"/>
    <x v="6"/>
    <s v="(10.6975695, 78.7281127)"/>
    <s v="MPXH+78,,Kumara Mangalam Village,622515,Tamil Nadu,India."/>
    <s v="https://firebasestorage.googleapis.com/v0/b/mindbrink-survey-production.appspot.com/o/audioFiles%2FAtznECuQc6klLPsRR6u2%2Fio3eMuqyU5eWdOSV7NnjRG3eOnc2%2F2025-08-08%2016%3A27%3A09.365826.m4a?alt=media&amp;token=46925c69-6b43-44fb-80a4-a724b67b769f"/>
    <n v="329"/>
    <s v="false"/>
    <x v="4"/>
    <s v="+919790903597"/>
    <x v="0"/>
    <s v="KULATHUR"/>
    <x v="10"/>
    <s v="yojana"/>
    <x v="1"/>
    <n v="9842682255"/>
    <x v="1"/>
    <s v="இல்லத்தரசி/ Housewife"/>
    <s v="10,000 - 25,000"/>
    <x v="2"/>
    <x v="1"/>
    <x v="2"/>
    <x v="1"/>
    <s v="அதிமுக / AIADMK"/>
    <x v="1"/>
    <x v="1"/>
    <x v="1"/>
    <x v="2"/>
    <x v="2"/>
    <x v="1"/>
    <x v="2"/>
    <x v="4"/>
    <s v="BC"/>
    <x v="1"/>
    <s v="-"/>
    <s v="-"/>
    <s v="-"/>
    <s v="-"/>
    <s v="0.1.12 (60)"/>
    <x v="1"/>
    <x v="0"/>
    <x v="1"/>
    <x v="1"/>
    <n v="0.8936170212765957"/>
    <n v="0.84848484848484851"/>
    <n v="0.70000000000000007"/>
    <n v="1"/>
    <n v="1.1057142857142856"/>
    <n v="0.70000000000000007"/>
    <n v="10.6975695"/>
    <n v="78.728112699999997"/>
  </r>
  <r>
    <s v="s3j1fHfPsF7qYUkEDOhP"/>
    <s v="2025-08-08 16:27:45.043574"/>
    <x v="6"/>
    <s v="(10.6975497, 78.7280512)"/>
    <s v="MPXH+78,,Kumara Mangalam Village,622515,Tamil Nadu,India."/>
    <s v="https://firebasestorage.googleapis.com/v0/b/mindbrink-survey-production.appspot.com/o/audioFiles%2FAtznECuQc6klLPsRR6u2%2Fi7rHaGVsQtUuH9WIbNPBcYow6HH3%2F2025-08-08%2016%3A27%3A33.345951.m4a?alt=media&amp;token=f18ada9e-87bb-4d1e-9cac-379c7f9b68dd"/>
    <n v="386"/>
    <s v="false"/>
    <x v="5"/>
    <s v="+917395821468"/>
    <x v="0"/>
    <s v="KULATHUR"/>
    <x v="10"/>
    <s v="vc. kamachi"/>
    <x v="0"/>
    <n v="9976084309"/>
    <x v="3"/>
    <s v="மற்றவை/ Others"/>
    <s v="10,000க்கும் குறைவானது/Less than 10,000"/>
    <x v="2"/>
    <x v="2"/>
    <x v="0"/>
    <x v="2"/>
    <s v="அதிமுக / AIADMK"/>
    <x v="3"/>
    <x v="0"/>
    <x v="0"/>
    <x v="0"/>
    <x v="1"/>
    <x v="0"/>
    <x v="0"/>
    <x v="0"/>
    <s v="BC"/>
    <x v="2"/>
    <s v="-"/>
    <s v="-"/>
    <s v="-"/>
    <s v="-"/>
    <s v="0.1.12 (60)"/>
    <x v="1"/>
    <x v="0"/>
    <x v="1"/>
    <x v="2"/>
    <n v="1.1351351351351351"/>
    <n v="0.96923076923076912"/>
    <n v="0.82894736842105265"/>
    <n v="0.59193365685780508"/>
    <n v="5.9154929577464786E-2"/>
    <n v="0.49068184713212792"/>
    <n v="10.6975497"/>
    <n v="78.728051199999996"/>
  </r>
  <r>
    <s v="zVBEvsUEm2s3VJ4RAAAA"/>
    <s v="2025-08-08 16:35:36.566301"/>
    <x v="6"/>
    <s v="(10.6975351, 78.7278994)"/>
    <s v="MPXH+78,,Kumara Mangalam Village,622515,Tamil Nadu,India."/>
    <s v="https://firebasestorage.googleapis.com/v0/b/mindbrink-survey-production.appspot.com/o/audioFiles%2FAtznECuQc6klLPsRR6u2%2Fio3eMuqyU5eWdOSV7NnjRG3eOnc2%2F2025-08-08%2016%3A35%3A13.407603.m4a?alt=media&amp;token=c901d0fb-7238-4b6c-a0d4-2f776c36342a"/>
    <n v="285"/>
    <s v="false"/>
    <x v="4"/>
    <s v="+919790903597"/>
    <x v="0"/>
    <s v="KULATHUR"/>
    <x v="10"/>
    <s v="anbazhagan"/>
    <x v="0"/>
    <n v="8015338630"/>
    <x v="3"/>
    <s v="மற்றவை/ Others"/>
    <s v="10,000 - 25,000"/>
    <x v="1"/>
    <x v="1"/>
    <x v="1"/>
    <x v="1"/>
    <s v="அதிமுக / AIADMK"/>
    <x v="1"/>
    <x v="1"/>
    <x v="1"/>
    <x v="1"/>
    <x v="0"/>
    <x v="1"/>
    <x v="0"/>
    <x v="4"/>
    <s v="BC"/>
    <x v="2"/>
    <s v="-"/>
    <s v="-"/>
    <s v="-"/>
    <s v="-"/>
    <s v="0.1.12 (60)"/>
    <x v="1"/>
    <x v="0"/>
    <x v="1"/>
    <x v="2"/>
    <n v="1.1351351351351351"/>
    <n v="0.96923076923076912"/>
    <n v="0.82894736842105265"/>
    <n v="2.0011999302960199"/>
    <n v="5.9154929577464786E-2"/>
    <n v="1.6588894159032797"/>
    <n v="10.6975351"/>
    <n v="78.727899399999998"/>
  </r>
  <r>
    <s v="tSARiAzh65ZT6Io2KA8S"/>
    <s v="2025-08-08 16:35:57.267156"/>
    <x v="6"/>
    <s v="(10.6974172, 78.7280396)"/>
    <s v="MPXH+78,,Kumara Mangalam Village,622515,Tamil Nadu,India."/>
    <s v="https://firebasestorage.googleapis.com/v0/b/mindbrink-survey-production.appspot.com/o/audioFiles%2FAtznECuQc6klLPsRR6u2%2Fi7rHaGVsQtUuH9WIbNPBcYow6HH3%2F2025-08-08%2016%3A35%3A43.241701.m4a?alt=media&amp;token=95a7f318-4db0-48cb-be11-e278f2b4b321"/>
    <n v="328"/>
    <s v="false"/>
    <x v="5"/>
    <s v="+917395821468"/>
    <x v="0"/>
    <s v="KULATHUR"/>
    <x v="10"/>
    <s v="Ulakye"/>
    <x v="1"/>
    <n v="8760949358"/>
    <x v="2"/>
    <s v="சொந்த தொழில் / சுயதொழில் செய்பவர்/ Self Employed/Business"/>
    <s v="10,000க்கும் குறைவானது/Less than 10,000"/>
    <x v="0"/>
    <x v="2"/>
    <x v="0"/>
    <x v="2"/>
    <s v="அதிமுக / AIADMK"/>
    <x v="1"/>
    <x v="0"/>
    <x v="0"/>
    <x v="2"/>
    <x v="1"/>
    <x v="0"/>
    <x v="0"/>
    <x v="0"/>
    <s v="BC"/>
    <x v="2"/>
    <s v="-"/>
    <s v="-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974172"/>
    <n v="78.728039600000002"/>
  </r>
  <r>
    <s v="PlNZJkU4qyTVXbZ954r4"/>
    <s v="2025-08-08 16:45:22.262617"/>
    <x v="6"/>
    <s v="(10.6968566, 78.7279822)"/>
    <s v="Unnamed Road,,Mathur,622515,Tamil Nadu,India."/>
    <s v="https://firebasestorage.googleapis.com/v0/b/mindbrink-survey-production.appspot.com/o/audioFiles%2FAtznECuQc6klLPsRR6u2%2Fi7rHaGVsQtUuH9WIbNPBcYow6HH3%2F2025-08-08%2016%3A45%3A15.005987.m4a?alt=media&amp;token=5fdf4396-2106-4bc6-9e2d-09caae9d880a"/>
    <n v="333"/>
    <s v="false"/>
    <x v="5"/>
    <s v="+917395821468"/>
    <x v="0"/>
    <s v="KULATHUR"/>
    <x v="10"/>
    <s v="Rani"/>
    <x v="1"/>
    <n v="9842631507"/>
    <x v="2"/>
    <s v="கூலி தொழில்/ Daily Wage"/>
    <s v="10,000க்கும் குறைவானது/Less than 10,000"/>
    <x v="2"/>
    <x v="2"/>
    <x v="0"/>
    <x v="0"/>
    <s v="அதிமுக / AIADMK"/>
    <x v="3"/>
    <x v="1"/>
    <x v="2"/>
    <x v="0"/>
    <x v="1"/>
    <x v="0"/>
    <x v="2"/>
    <x v="1"/>
    <s v="BC"/>
    <x v="2"/>
    <s v="-"/>
    <s v="-"/>
    <s v="-"/>
    <s v="-"/>
    <s v="0.1.12 (60)"/>
    <x v="1"/>
    <x v="0"/>
    <x v="1"/>
    <x v="2"/>
    <n v="0.8936170212765957"/>
    <n v="0.84"/>
    <n v="0.875"/>
    <n v="0.59193365685780508"/>
    <n v="5.9154929577464786E-2"/>
    <n v="0.5179419497505795"/>
    <n v="10.6968566"/>
    <n v="78.7279822"/>
  </r>
  <r>
    <s v="9QDr1hn6JZEOWITusdbm"/>
    <s v="2025-08-08 16:47:46.321016"/>
    <x v="6"/>
    <s v="(10.6970984, 78.7283249)"/>
    <s v="MPXH+4PP,,Mandaiyur,622515,Tamil Nadu,India."/>
    <s v="https://firebasestorage.googleapis.com/v0/b/mindbrink-survey-production.appspot.com/o/audioFiles%2FAtznECuQc6klLPsRR6u2%2Fio3eMuqyU5eWdOSV7NnjRG3eOnc2%2F2025-08-08%2016%3A47%3A35.063524.m4a?alt=media&amp;token=1d340cca-6d8d-40d5-840b-b45344afbbd5"/>
    <n v="230"/>
    <s v="false"/>
    <x v="4"/>
    <s v="+919790903597"/>
    <x v="0"/>
    <s v="KULATHUR"/>
    <x v="10"/>
    <s v="suja"/>
    <x v="1"/>
    <n v="7402323701"/>
    <x v="1"/>
    <s v="இல்லத்தரசி/ Housewife"/>
    <s v="10,000 - 25,000"/>
    <x v="0"/>
    <x v="2"/>
    <x v="0"/>
    <x v="0"/>
    <s v="திமுக / DMK"/>
    <x v="0"/>
    <x v="0"/>
    <x v="0"/>
    <x v="2"/>
    <x v="2"/>
    <x v="0"/>
    <x v="0"/>
    <x v="0"/>
    <s v="BC"/>
    <x v="2"/>
    <s v="-"/>
    <s v="-"/>
    <s v="-"/>
    <s v="-"/>
    <s v="0.1.12 (60)"/>
    <x v="1"/>
    <x v="0"/>
    <x v="0"/>
    <x v="2"/>
    <n v="0.8936170212765957"/>
    <n v="0.84848484848484851"/>
    <n v="0.70000000000000007"/>
    <n v="0.59193365685780508"/>
    <n v="5.9154929577464786E-2"/>
    <n v="0.41435355980046362"/>
    <n v="10.6970984"/>
    <n v="78.728324900000004"/>
  </r>
  <r>
    <s v="r5Bu2je1XfaRJqsVXJ7m"/>
    <s v="2025-08-08 16:59:31.520596"/>
    <x v="6"/>
    <s v="(10.6979812, 78.7282815)"/>
    <s v="MPXH+78,,Kumara Mangalam Village,622515,Tamil Nadu,India."/>
    <s v="https://firebasestorage.googleapis.com/v0/b/mindbrink-survey-production.appspot.com/o/audioFiles%2FAtznECuQc6klLPsRR6u2%2Fio3eMuqyU5eWdOSV7NnjRG3eOnc2%2F2025-08-08%2016%3A59%3A24.163858.m4a?alt=media&amp;token=94adb0b1-2900-44d8-8059-0d6f7282c442"/>
    <n v="229"/>
    <s v="false"/>
    <x v="4"/>
    <s v="+919790903597"/>
    <x v="0"/>
    <s v="KULATHUR"/>
    <x v="10"/>
    <s v="armukam"/>
    <x v="0"/>
    <n v="9842506863"/>
    <x v="3"/>
    <s v="விவசாயி/ Farmer"/>
    <s v="10,000 - 25,000"/>
    <x v="0"/>
    <x v="0"/>
    <x v="0"/>
    <x v="0"/>
    <s v="திமுக / DMK"/>
    <x v="0"/>
    <x v="0"/>
    <x v="0"/>
    <x v="0"/>
    <x v="1"/>
    <x v="0"/>
    <x v="0"/>
    <x v="0"/>
    <s v="BC"/>
    <x v="2"/>
    <s v="-"/>
    <s v="-"/>
    <s v="-"/>
    <s v="-"/>
    <s v="0.1.12 (60)"/>
    <x v="1"/>
    <x v="0"/>
    <x v="0"/>
    <x v="2"/>
    <n v="1.1351351351351351"/>
    <n v="0.96923076923076912"/>
    <n v="0.82894736842105265"/>
    <n v="0.59193365685780508"/>
    <n v="5.9154929577464786E-2"/>
    <n v="0.49068184713212792"/>
    <n v="10.697981199999999"/>
    <n v="78.728281499999994"/>
  </r>
  <r>
    <s v="RZwoph5mMhbjmPvBYa0h"/>
    <s v="2025-08-08 16:59:45.267231"/>
    <x v="6"/>
    <s v="(10.6976424, 78.7280539)"/>
    <s v="MPXH+78,,Kumara Mangalam Village,622515,Tamil Nadu,India."/>
    <s v="https://firebasestorage.googleapis.com/v0/b/mindbrink-survey-production.appspot.com/o/audioFiles%2FAtznECuQc6klLPsRR6u2%2Fi7rHaGVsQtUuH9WIbNPBcYow6HH3%2F2025-08-08%2016%3A59%3A38.019543.m4a?alt=media&amp;token=096288e5-b68d-4075-ac89-196192ed453b"/>
    <n v="305"/>
    <s v="false"/>
    <x v="5"/>
    <s v="+917395821468"/>
    <x v="0"/>
    <s v="KULATHUR"/>
    <x v="10"/>
    <s v="Balraj"/>
    <x v="0"/>
    <n v="8270257836"/>
    <x v="2"/>
    <s v="கூலி தொழில்/ Daily Wage"/>
    <s v="10,000க்கும் குறைவானது/Less than 10,000"/>
    <x v="1"/>
    <x v="1"/>
    <x v="1"/>
    <x v="1"/>
    <s v="அதிமுக / AIADMK"/>
    <x v="2"/>
    <x v="0"/>
    <x v="0"/>
    <x v="1"/>
    <x v="1"/>
    <x v="0"/>
    <x v="0"/>
    <x v="5"/>
    <s v="BC"/>
    <x v="2"/>
    <s v="-"/>
    <s v="-"/>
    <s v="-"/>
    <s v="-"/>
    <s v="0.1.12 (60)"/>
    <x v="1"/>
    <x v="0"/>
    <x v="1"/>
    <x v="2"/>
    <n v="1.1351351351351351"/>
    <n v="0.84"/>
    <n v="0.80769230769230771"/>
    <n v="2.0011999302960199"/>
    <n v="5.9154929577464786E-2"/>
    <n v="1.6163537898544778"/>
    <n v="10.697642399999999"/>
    <n v="78.7280539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6F915-FC5D-4146-ACC6-3DAE30393C59}" name="PivotTable3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D44" firstHeaderRow="1" firstDataRow="2" firstDataCol="1" rowPageCount="1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2">
    <field x="10"/>
    <field x="8"/>
  </rowFields>
  <rowItems count="4">
    <i>
      <x/>
    </i>
    <i r="1">
      <x v="4"/>
    </i>
    <i r="1">
      <x v="5"/>
    </i>
    <i t="grand">
      <x/>
    </i>
  </rowItems>
  <colFields count="1">
    <field x="14"/>
  </colFields>
  <colItems count="3">
    <i>
      <x/>
    </i>
    <i>
      <x v="1"/>
    </i>
    <i t="grand">
      <x/>
    </i>
  </colItems>
  <pageFields count="1">
    <pageField fld="2" item="7" hier="-1"/>
  </pageFields>
  <dataFields count="1">
    <dataField name="Count of Sample ID" fld="0" subtotal="count" showDataAs="percentOfRow" baseField="0" baseItem="0" numFmtId="10"/>
  </dataFields>
  <formats count="5">
    <format dxfId="105">
      <pivotArea collapsedLevelsAreSubtotals="1" fieldPosition="0">
        <references count="2">
          <reference field="8" count="4">
            <x v="1"/>
            <x v="4"/>
            <x v="5"/>
            <x v="6"/>
          </reference>
          <reference field="10" count="0" selected="0"/>
        </references>
      </pivotArea>
    </format>
    <format dxfId="104">
      <pivotArea grandRow="1" outline="0" collapsedLevelsAreSubtotals="1" fieldPosition="0"/>
    </format>
    <format dxfId="103">
      <pivotArea collapsedLevelsAreSubtotals="1" fieldPosition="0">
        <references count="3">
          <reference field="8" count="1">
            <x v="1"/>
          </reference>
          <reference field="10" count="0" selected="0"/>
          <reference field="14" count="1" selected="0">
            <x v="0"/>
          </reference>
        </references>
      </pivotArea>
    </format>
    <format dxfId="102">
      <pivotArea collapsedLevelsAreSubtotals="1" fieldPosition="0">
        <references count="3">
          <reference field="8" count="2">
            <x v="4"/>
            <x v="5"/>
          </reference>
          <reference field="10" count="0" selected="0"/>
          <reference field="14" count="1" selected="0">
            <x v="1"/>
          </reference>
        </references>
      </pivotArea>
    </format>
    <format dxfId="101">
      <pivotArea collapsedLevelsAreSubtotals="1" fieldPosition="0">
        <references count="3">
          <reference field="8" count="1">
            <x v="6"/>
          </reference>
          <reference field="10" count="0" selected="0"/>
          <reference field="1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7594-FB2D-4580-9843-ACA5014F5F2F}" name="PivotTable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28" firstHeaderRow="1" firstDataRow="2" firstDataCol="1" rowPageCount="2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8"/>
  </rowFields>
  <rowItems count="3">
    <i>
      <x v="4"/>
    </i>
    <i>
      <x v="5"/>
    </i>
    <i t="grand">
      <x/>
    </i>
  </rowItems>
  <colFields count="1">
    <field x="40"/>
  </colFields>
  <colItems count="2">
    <i>
      <x/>
    </i>
    <i t="grand">
      <x/>
    </i>
  </colItems>
  <pageFields count="2">
    <pageField fld="2" item="7" hier="-1"/>
    <pageField fld="1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9AA3-6E44-41CC-B964-EA531F0B4EDD}" name="PivotTable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1" firstDataRow="2" firstDataCol="1"/>
  <pivotFields count="52">
    <pivotField dataField="1" showAll="0"/>
    <pivotField showAll="0"/>
    <pivotField axis="axisCol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2">
    <field x="10"/>
    <field x="8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3E46A-B367-4293-AB75-B1A1740F3807}" name="PivotTable10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L30" firstHeaderRow="1" firstDataRow="2" firstDataCol="1" rowPageCount="2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8"/>
  </rowFields>
  <rowItems count="5">
    <i>
      <x v="1"/>
    </i>
    <i>
      <x v="4"/>
    </i>
    <i>
      <x v="5"/>
    </i>
    <i>
      <x v="6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2">
    <pageField fld="2" item="6" hier="-1"/>
    <pageField fld="10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6B736-8BD2-4ABD-A217-05E0F0012FB3}" name="PivotTable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4" firstHeaderRow="1" firstDataRow="1" firstDataCol="1" rowPageCount="2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axis="axisRow" showAll="0">
      <items count="12">
        <item m="1" x="10"/>
        <item x="4"/>
        <item x="0"/>
        <item x="1"/>
        <item x="2"/>
        <item x="3"/>
        <item m="1" x="9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1"/>
  </rowFields>
  <rowItems count="10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2" hier="-1"/>
    <pageField fld="39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A4284-9DD8-46B6-9009-0A99937342B4}" name="PivotTable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 rowPageCount="2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axis="axisRow" showAll="0">
      <items count="12">
        <item m="1" x="10"/>
        <item x="4"/>
        <item x="0"/>
        <item x="1"/>
        <item x="2"/>
        <item x="3"/>
        <item m="1" x="9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1"/>
  </rowFields>
  <rowItems count="4">
    <i>
      <x v="2"/>
    </i>
    <i>
      <x v="3"/>
    </i>
    <i>
      <x v="9"/>
    </i>
    <i t="grand">
      <x/>
    </i>
  </rowItems>
  <colItems count="1">
    <i/>
  </colItems>
  <pageFields count="2">
    <pageField fld="2" item="7" hier="-1"/>
    <pageField fld="39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6AE0F-84BC-4A50-9321-CCF875CEC603}" name="PivotTable3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24" firstHeaderRow="1" firstDataRow="1" firstDataCol="1" rowPageCount="1" colPageCount="1"/>
  <pivotFields count="52">
    <pivotField dataField="1" showAll="0"/>
    <pivotField showAll="0"/>
    <pivotField axis="axisRow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9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3EE5D-DF5C-4450-875D-12DE63D8B659}" name="PivotTable4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6:V29" firstHeaderRow="1" firstDataRow="2" firstDataCol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7"/>
        <item x="5"/>
        <item x="8"/>
        <item x="2"/>
        <item x="6"/>
        <item x="9"/>
        <item x="3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1"/>
        <item x="5"/>
        <item x="6"/>
        <item x="3"/>
        <item x="0"/>
        <item x="4"/>
        <item x="8"/>
        <item x="7"/>
        <item x="2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EABE9-1F74-4369-A634-F7BAE6EB8EEC}" name="PivotTable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2:S25" firstHeaderRow="1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pageFields count="1">
    <pageField fld="39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EDC53-FD2E-43CA-9BA8-68B632C24A09}" name="PivotTable1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L32" firstHeaderRow="1" firstDataRow="1" firstDataCol="1" rowPageCount="4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axis="axisRow" showAll="0">
      <items count="12">
        <item x="1"/>
        <item x="0"/>
        <item x="7"/>
        <item x="5"/>
        <item x="8"/>
        <item x="2"/>
        <item x="6"/>
        <item x="3"/>
        <item x="4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2"/>
  </rowFields>
  <rowItems count="10">
    <i>
      <x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pageFields count="4">
    <pageField fld="2" hier="-1"/>
    <pageField fld="10" hier="-1"/>
    <pageField fld="8" hier="-1"/>
    <pageField fld="39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D2C60-CE91-486F-9B63-A3FD77D193F2}" name="PivotTable4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1:S82" firstHeaderRow="1" firstDataRow="1" firstDataCol="1" rowPageCount="2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8">
        <item x="2"/>
        <item x="25"/>
        <item m="1" x="53"/>
        <item x="30"/>
        <item x="23"/>
        <item x="47"/>
        <item x="44"/>
        <item x="22"/>
        <item x="6"/>
        <item x="32"/>
        <item x="26"/>
        <item x="14"/>
        <item x="4"/>
        <item x="5"/>
        <item m="1" x="49"/>
        <item m="1" x="52"/>
        <item x="46"/>
        <item x="45"/>
        <item x="36"/>
        <item x="37"/>
        <item x="41"/>
        <item x="27"/>
        <item x="28"/>
        <item x="48"/>
        <item x="21"/>
        <item x="24"/>
        <item x="1"/>
        <item x="8"/>
        <item x="42"/>
        <item x="7"/>
        <item x="39"/>
        <item x="3"/>
        <item x="38"/>
        <item m="1" x="55"/>
        <item m="1" x="56"/>
        <item m="1" x="51"/>
        <item x="19"/>
        <item m="1" x="54"/>
        <item x="35"/>
        <item x="0"/>
        <item x="33"/>
        <item x="20"/>
        <item x="31"/>
        <item x="17"/>
        <item x="40"/>
        <item x="43"/>
        <item x="34"/>
        <item x="29"/>
        <item m="1" x="50"/>
        <item x="18"/>
        <item x="16"/>
        <item x="10"/>
        <item x="12"/>
        <item x="9"/>
        <item x="13"/>
        <item x="15"/>
        <item x="1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axis="axisPage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33"/>
  </rowFields>
  <rowItems count="41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8"/>
    </i>
    <i>
      <x v="30"/>
    </i>
    <i>
      <x v="32"/>
    </i>
    <i>
      <x v="36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pageFields count="2">
    <pageField fld="39" hier="-1"/>
    <pageField fld="42" item="6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0DA30-D90E-4966-991C-D1B1CCEB6540}" name="PivotTable1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:L16" firstHeaderRow="1" firstDataRow="1" firstDataCol="1" rowPageCount="4" colPageCount="1"/>
  <pivotFields count="52">
    <pivotField dataField="1" showAll="0"/>
    <pivotField showAll="0"/>
    <pivotField axis="axisPage" numFmtId="14" showAll="0">
      <items count="9">
        <item m="1" x="7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3"/>
        <item x="0"/>
        <item x="1"/>
        <item x="2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axis="axisRow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4">
    <pageField fld="2" hier="-1"/>
    <pageField fld="10" hier="-1"/>
    <pageField fld="8" hier="-1"/>
    <pageField fld="39" hier="-1"/>
  </pageFields>
  <dataFields count="1">
    <dataField name="Count of Sampl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39DB5-87AF-48CD-A09E-402806D81C0E}" name="PivotTable3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0:S35" firstHeaderRow="1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9" hier="-1"/>
  </pageFields>
  <dataFields count="1">
    <dataField name="Count of Sample 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5CACF-BDD9-45B0-A7F0-CBC2E809538D}" name="PivotTable8" cacheId="4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S6" firstHeaderRow="0" firstDataRow="1" firstDataCol="1" rowPageCount="2" colPageCount="1"/>
  <pivotFields count="5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39" name="[Table1].[Consider].[All]" cap="All"/>
    <pageField fld="4" hier="2" name="[Table1].[Date].[All]" cap="All"/>
  </pageFields>
  <dataFields count="2">
    <dataField name="Distinct Count of Surveyor Name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Sample ID" fld="1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Surveyor Name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_Viralimalai_Overal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70140-907A-4E6A-8B71-95EA3348245F}" name="PivotTable10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K68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axis="axisRow" showAll="0">
      <items count="10">
        <item x="1"/>
        <item x="8"/>
        <item x="4"/>
        <item x="5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010B1-7DB9-466F-91D5-190EC4EECC48}" name="PivotTable18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0:K135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B0C61-BF9F-46C0-8B05-8D071B54D936}" name="PivotTable25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2:B214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2"/>
        <item x="8"/>
        <item x="4"/>
        <item x="7"/>
        <item x="6"/>
        <item x="10"/>
        <item x="5"/>
        <item x="3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3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9A2BF-1226-4D87-982C-B65E9A5AFCD5}" name="PivotTable9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K51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2">
    <field x="14"/>
    <field x="1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C4FA3-D82C-46C5-AF6A-D21271740BCC}" name="PivotTable1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I80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Col" showAll="0">
      <items count="8">
        <item n="M.K. Stalin (DMK)" x="0"/>
        <item n="EPS (AIADMK)" x="1"/>
        <item n=" Vijay (TVK)" x="3"/>
        <item n="Seeman (NTK)" x="5"/>
        <item n="Premalatha Vijayakanth (DMDK) " x="4"/>
        <item n="Anbumani Ramadoss (PMK)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61693-78B2-4EE8-965A-9D19F5C8686D}" name="PivotTable17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0:I125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Col" showAll="0">
      <items count="8">
        <item n="M.K. Stalin (DMK)" x="0"/>
        <item n="EPS (AIADMK)" x="1"/>
        <item n=" Vijay (TVK)" x="3"/>
        <item n="Seeman (NTK)" x="5"/>
        <item n="Premalatha Vijayakanth (DMDK) " x="4"/>
        <item n="Anbumani Ramadoss (PMK)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D03E3-10FD-4202-88B8-995060A0CAE6}" name="PivotTable23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2:B185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5"/>
  </rowFields>
  <rowItems count="3">
    <i>
      <x/>
    </i>
    <i>
      <x v="1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4EA93-565A-4B1E-B7DF-1F3A6023D91A}" name="PivotTable8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K34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56BAA-C271-482B-BD4E-F150F662D65F}" name="PivotTable15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E115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4">
        <item n="Yes" x="1"/>
        <item n="No" x="0"/>
        <item n="Not Sure" x="2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530ED-A7F6-4AC7-AAB2-BD44A847499F}" name="PivotTable19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0:B144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0D8BA-57AC-49F6-84DB-77B1B1793EEB}" name="PivotTable2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0:E166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axis="axisCol" showAll="0">
      <items count="5">
        <item x="0"/>
        <item n="Yes, I will shift my vote to the TVK alliance" x="1"/>
        <item n="No, I will not vote for the alliance" x="2"/>
        <item n="Not sure / Depends on candidate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Row" showAll="0">
      <items count="12">
        <item h="1" x="0"/>
        <item x="1"/>
        <item h="1" x="2"/>
        <item x="8"/>
        <item x="3"/>
        <item x="4"/>
        <item h="1" x="5"/>
        <item h="1" x="6"/>
        <item h="1" x="7"/>
        <item m="1" x="9"/>
        <item h="1"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41"/>
  </rowFields>
  <rowItems count="5">
    <i>
      <x v="1"/>
    </i>
    <i>
      <x v="3"/>
    </i>
    <i>
      <x v="4"/>
    </i>
    <i>
      <x v="5"/>
    </i>
    <i t="grand">
      <x/>
    </i>
  </rowItems>
  <colFields count="1">
    <field x="24"/>
  </colFields>
  <colItems count="4">
    <i>
      <x v="1"/>
    </i>
    <i>
      <x v="2"/>
    </i>
    <i>
      <x v="3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C4685-97E3-4460-AA13-902FC0DC3BBA}" name="PivotTable2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1:E177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axis="axisCol" showAll="0">
      <items count="5">
        <item x="0"/>
        <item n="Yes, I will shift my vote to the TVK alliance" x="1"/>
        <item n="No, I will not vote for the alliance" x="2"/>
        <item n="Not sure / Depends on candidate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Row" showAll="0">
      <items count="12">
        <item h="1" x="0"/>
        <item x="1"/>
        <item h="1" x="2"/>
        <item x="8"/>
        <item x="3"/>
        <item x="4"/>
        <item h="1" x="5"/>
        <item h="1" x="6"/>
        <item h="1" x="7"/>
        <item m="1" x="9"/>
        <item h="1"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41"/>
  </rowFields>
  <rowItems count="5">
    <i>
      <x v="1"/>
    </i>
    <i>
      <x v="3"/>
    </i>
    <i>
      <x v="4"/>
    </i>
    <i>
      <x v="5"/>
    </i>
    <i t="grand">
      <x/>
    </i>
  </rowItems>
  <colFields count="1">
    <field x="24"/>
  </colFields>
  <colItems count="4">
    <i>
      <x v="1"/>
    </i>
    <i>
      <x v="2"/>
    </i>
    <i>
      <x v="3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612E7-F7BE-4098-B29D-62987ABAC51B}" name="PivotTable28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4:B253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6"/>
        <item x="3"/>
        <item x="5"/>
        <item x="4"/>
        <item x="7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31"/>
  </rowFields>
  <rowItems count="9">
    <i>
      <x v="5"/>
    </i>
    <i>
      <x v="7"/>
    </i>
    <i>
      <x v="3"/>
    </i>
    <i>
      <x v="6"/>
    </i>
    <i>
      <x v="4"/>
    </i>
    <i>
      <x v="2"/>
    </i>
    <i>
      <x/>
    </i>
    <i>
      <x v="1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435DE-D1EE-4B49-8247-FF010BFB44F2}" name="PivotTable14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D104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8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9787F-1823-45F4-94EC-D3EFE7406AF6}" name="PivotTable1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K91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B17B3-8C3E-4AD0-9AB7-887EA4D219A7}" name="PivotTable1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0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Row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39" item="1" hier="-1"/>
  </pageFields>
  <dataFields count="8">
    <dataField name="Count" fld="0" subtotal="count" baseField="0" baseItem="0"/>
    <dataField name="Raw %" fld="0" subtotal="count" showDataAs="percentOfCol" baseField="0" baseItem="0" numFmtId="9"/>
    <dataField name="Gender" fld="43" showDataAs="percentOfCol" baseField="0" baseItem="0" numFmtId="9"/>
    <dataField name="Age" fld="44" showDataAs="percentOfCol" baseField="0" baseItem="0" numFmtId="9"/>
    <dataField name="Age &amp; Gender" fld="45" showDataAs="percentOfCol" baseField="0" baseItem="0" numFmtId="9"/>
    <dataField name="2021 Ae" fld="46" showDataAs="percentOfCol" baseField="0" baseItem="0" numFmtId="9"/>
    <dataField name="Caste" fld="47" showDataAs="percentOfCol" baseField="0" baseItem="0" numFmtId="9"/>
    <dataField name="Multi Facto" fld="48" showDataAs="percentOfCol" baseField="0" baseItem="0" numFmtId="10"/>
  </dataFields>
  <formats count="5">
    <format dxfId="90">
      <pivotArea outline="0" collapsedLevelsAreSubtotals="1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89">
      <pivotArea outline="0" collapsedLevelsAreSubtotals="1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88">
      <pivotArea outline="0" fieldPosition="0">
        <references count="1">
          <reference field="4294967294" count="1"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6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B0595-9FCA-4CCF-ADDA-E0997E4986D3}" name="PivotTable20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0:B154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8D000-EB52-48EF-80A4-3F90E2F2E609}" name="PivotTable26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0:M229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axis="axisRow" showAll="0">
      <items count="8">
        <item n="M.K. Stalin (DMK)" x="0"/>
        <item n="EPS (AIADMK)" x="1"/>
        <item n=" Vijay (TVK)" x="3"/>
        <item n="Seeman (NTK)" x="5"/>
        <item n="Premalatha Vijayakanth (DMDK) " x="4"/>
        <item n="Anbumani Ramadoss (PMK)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2"/>
        <item x="8"/>
        <item x="4"/>
        <item x="7"/>
        <item x="6"/>
        <item x="10"/>
        <item x="5"/>
        <item x="3"/>
        <item x="1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9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5C993-7D0F-4493-B0BE-BE8251812148}" name="PivotTable27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4:B239" firstHeaderRow="1" firstDataRow="1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9" item="1" hier="-1"/>
  </pageFields>
  <dataFields count="1">
    <dataField name="2021 Ae" fld="46" showDataAs="percentOfCol" baseField="0" baseItem="0" numFmtId="9"/>
  </dataFields>
  <formats count="2">
    <format dxfId="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EF07E-AB2D-44BE-8672-3D74EE9BF5CD}" name="PivotTable7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K23" firstHeaderRow="1" firstDataRow="2" firstDataCol="1" rowPageCount="1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axis="axisCol" showAll="0">
      <items count="12">
        <item x="0"/>
        <item x="1"/>
        <item x="2"/>
        <item x="8"/>
        <item x="3"/>
        <item x="4"/>
        <item x="5"/>
        <item x="6"/>
        <item x="7"/>
        <item m="1" x="9"/>
        <item m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4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9" item="1" hier="-1"/>
  </pageFields>
  <dataFields count="1">
    <dataField name="2021 Ae" fld="46" showDataAs="percentOfRow" baseField="0" baseItem="0" numFmtId="9"/>
  </dataFields>
  <formats count="2">
    <format dxfId="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ABC46-C848-4AB5-8C30-E5124B66411A}" name="PivotTable24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0:B195" firstHeaderRow="1" firstDataRow="1" firstDataCol="1" rowPageCount="2" colPageCount="1"/>
  <pivotFields count="5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n="AIADMK Alliance" x="1"/>
        <item n="DMK Alliance" x="0"/>
        <item n="Others" x="2"/>
        <item n="Didn’t Vote/ Rember" x="3"/>
        <item t="default"/>
      </items>
    </pivotField>
  </pivotFields>
  <rowFields count="1">
    <field x="2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39" item="1" hier="-1"/>
    <pageField fld="25" item="0" hier="-1"/>
  </pageFields>
  <dataFields count="1">
    <dataField name="2021 Ae" fld="46" showDataAs="percentOfCol" baseField="0" baseItem="0" numFmtId="9"/>
  </dataFields>
  <formats count="2">
    <format dxfId="10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4C606-144C-4DCE-987C-49AB624B2014}" name="PivotTable6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0:D70" firstHeaderRow="0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axis="axisRow" showAll="0">
      <items count="10">
        <item x="8"/>
        <item x="4"/>
        <item x="5"/>
        <item x="1"/>
        <item x="7"/>
        <item x="6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4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39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885E9-CBFA-4163-91DE-C74FE62F1001}" name="PivotTable5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5:E54" firstHeaderRow="0" firstDataRow="1" firstDataCol="2" rowPageCount="1" colPageCount="1"/>
  <pivotFields count="5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1"/>
        <item x="0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6"/>
    <field x="14"/>
  </rowFields>
  <rowItems count="9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9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formats count="1">
    <format dxfId="55">
      <pivotArea outline="0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6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C86BE-A51C-487A-8AAE-A981086BB1A7}" name="PivotTable4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C40" firstHeaderRow="0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9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A3CA9-C054-40B2-AAA6-5DDC2CC04F08}" name="PivotTable3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0" firstHeaderRow="0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9" item="1" hier="-1"/>
  </pageFields>
  <dataFields count="2">
    <dataField name="Count" fld="0" subtotal="count" baseField="0" baseItem="0"/>
    <dataField name="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8ED93-7846-4200-BFB1-A7C044AEE2C9}" name="PivotTable2" cacheId="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14" firstHeaderRow="0" firstDataRow="1" firstDataCol="1" rowPageCount="1" colPageCount="1"/>
  <pivotFields count="52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9" item="1" hier="-1"/>
  </pageFields>
  <dataFields count="2">
    <dataField name="Count" fld="0" subtotal="count" baseField="0" baseItem="0"/>
    <dataField name="%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CD44C-6BA1-4287-A384-DAAB71EFC0CF}" name="Table1" displayName="Table1" ref="A1:AY504" totalsRowShown="0" headerRowDxfId="54">
  <autoFilter ref="A1:AY504" xr:uid="{470CD44C-6BA1-4287-A384-DAAB71EFC0CF}"/>
  <tableColumns count="51">
    <tableColumn id="1" xr3:uid="{5F97BE11-3397-4300-8019-C5DF4DA5D34F}" name="Sample ID" dataDxfId="53"/>
    <tableColumn id="2" xr3:uid="{CFCBA4FD-67CC-43B8-81B3-56DCA38D968E}" name="Timestamp" dataDxfId="52"/>
    <tableColumn id="3" xr3:uid="{65F39BD3-3DF6-42B5-AD55-4E4543EC2B14}" name="Date" dataDxfId="51"/>
    <tableColumn id="4" xr3:uid="{CCFCDD02-DD77-4F37-93F6-61B2C9AB7D31}" name="Location" dataDxfId="50"/>
    <tableColumn id="5" xr3:uid="{041155CD-4573-4C30-BC7E-B30F642F9848}" name="Address" dataDxfId="49"/>
    <tableColumn id="6" xr3:uid="{D9C58C99-6247-4B63-99DA-FA85BF427972}" name="Audio Url" dataDxfId="48"/>
    <tableColumn id="7" xr3:uid="{91CE302C-B4E7-4B75-93C2-6DE033F8532F}" name="Audio Duration (in secs)" dataDxfId="47"/>
    <tableColumn id="8" xr3:uid="{8E2E5627-5FE7-41CB-A394-77A14C8356C4}" name="Offline Mode" dataDxfId="46"/>
    <tableColumn id="9" xr3:uid="{6834607D-73C2-4FAD-990A-7FA555996101}" name="Surveyor Name" dataDxfId="45"/>
    <tableColumn id="10" xr3:uid="{2FF6204D-4E78-40A9-8A30-44034A9A7705}" name="Surveyor Phone Number" dataDxfId="44"/>
    <tableColumn id="11" xr3:uid="{B630A1A8-4869-4F3C-AC36-F7F16D8DE20B}" name="Surveyor Vendor Name" dataDxfId="43"/>
    <tableColumn id="13" xr3:uid="{85BDFB04-F484-495D-8A25-15DADA67AE64}" name="TALUKA/BLOCK" dataDxfId="42"/>
    <tableColumn id="14" xr3:uid="{4B07793A-B5E6-4B21-AA93-3454F01F25B4}" name="LOCALITY" dataDxfId="41"/>
    <tableColumn id="15" xr3:uid="{D418ECB5-4CD4-4FCF-AC19-FD8B035E4F5C}" name="பதிலளிப்பவர் பெயர்/Respondent Name" dataDxfId="40"/>
    <tableColumn id="16" xr3:uid="{95F8C89F-3289-40F4-8150-F4F254CC0A75}" name="பாலினம்/Gender" dataDxfId="39"/>
    <tableColumn id="17" xr3:uid="{760CB135-A342-485E-B940-DB938D837EDA}" name="பதிலளித்தவரின் மொபைல்  எண்/Mobile Number" dataDxfId="38"/>
    <tableColumn id="18" xr3:uid="{D4A4D1BA-173C-4728-AE1B-02D5F7CF1163}" name="பதிலளித்தவரின் வயது/Age Group" dataDxfId="37"/>
    <tableColumn id="19" xr3:uid="{BC356E9B-B4F5-4C03-BF87-78FDDB168AE5}" name="தொழில்/Occupation" dataDxfId="36"/>
    <tableColumn id="20" xr3:uid="{286BAC59-F010-480B-8F5E-9D64C7AF5D33}" name="மாத வருமானம்/Monthly Income" dataDxfId="35"/>
    <tableColumn id="21" xr3:uid="{DEEC1FA6-DC58-4D2A-93A4-391242BD2FDD}" name="தமிழக முதல்வர் மு.க. ஸ்டாலின் தலைமையிலான தற்போதைய திமுக அரசின் செயல்திறனை நீங்கள் எப்படி மதிப்பீடு செய்கிறீர்கள்?/ How would you rate the performance of the current DMK-led government under Chief Minister M.K. Stalin?" dataDxfId="34"/>
    <tableColumn id="22" xr3:uid="{71E40B58-0B89-4736-96AA-2DDB8F0FC115}" name="2026 சட்டமன்றத் தேர்தலில் ஆட்சி மாற்றம் தேவை என நீங்கள் கருதுகிறீர்களா?/ Do you feel a change in government is needed in the 2026 assembly Elections?" dataDxfId="33"/>
    <tableColumn id="23" xr3:uid="{58DA758D-1F58-4CB8-875F-4F12FD2D1103}" name="2021 சட்டமன்றத் தேர்தலில் நீங்கள் எந்தக் கட்சிக்கு வாக்களித்தீர்கள்?/ Which party did you vote in 2021 Assembly Elections?   " dataDxfId="32"/>
    <tableColumn id="24" xr3:uid="{1F78711F-38BF-41E0-A886-C5CDFD919B24}" name="தமிழகத்தின் அடுத்த முதல்வராக யாருக்கு நீங்கள் ஆதரவு அளிக்க விரும்புகிறீர்கள்?/ Who would you support as Tamil Nadu’s next Chief Minister?" dataDxfId="31"/>
    <tableColumn id="25" xr3:uid="{99A69088-8F12-47EC-BA5F-6DF8DBF34617}" name="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" dataDxfId="30"/>
    <tableColumn id="12" xr3:uid="{7584199A-F799-441C-BD92-B56B2D9571EE}" name="நீங்கள் விரும்பும் கட்சி (வினா 13 இல் தெரிவுசெய்தது) தமிழக வெற்றி கழகத்துடன் கூட்டணி அமைத்தால், நீங்கள் அந்த கூட்டணிக்கு வாக்களிக்கிறீர்களா?  (இந்த வினா AIADMK, NTK, PMK, DMDK, அல்லது INC-ஐ தேர்ந்தெடுத்தவர்களுக்கே लागू) / If your preferred party (in quest" dataDxfId="29"/>
    <tableColumn id="26" xr3:uid="{CEE346CC-00BA-4701-B6F4-D86D9EF94F3A}" name="விஜயின் அரசியல் வருகை 2026 தேர்தலில் குறிப்பிடத்தக்க தாக்கத்தை ஏற்படுத்தும் என நீங்கள் நம்புகிறீர்களா?/ Do you believe Vijay’s political entry will significantly impact the 2026 elections?" dataDxfId="28"/>
    <tableColumn id="27" xr3:uid="{2799EFE2-0D75-421B-A9CE-4D753E3BA4DD}" name="உங்கள் பதில் &quot;ஆமாம்&quot; எனில், விஜயின் அரசியல் வருகையால் அதிகம் பாதிக்கப்படக்கூடிய கட்சி/கூட்டணி எது? / If yes, which party/alliance will be most affected by Vijay’s entry?" dataDxfId="27"/>
    <tableColumn id="28" xr3:uid="{63DF7E5E-78CE-4AA9-8257-E8B310553177}" name="தமிழக வெற்றி கழகம் (TVK) தற்போது எப்படி செயல்படுகிறது என நீங்கள் மதிப்பீடு செய்கிறீர்கள்? / How would you rate Tamilaga Vettri Kazhagam’s (TVK) current performance?" dataDxfId="26"/>
    <tableColumn id="29" xr3:uid="{CE20C0CA-D768-431C-B82C-135A6EE960FA}" name="சமூக பிரச்சனைகளைத் தீர்க்கும் முயற்சிகளில் விஜய் எவ்வளவு பயனுள்ளதாக இருந்துள்ளார்?/ How effective has Vijay been in addressing social issues?" dataDxfId="25"/>
    <tableColumn id="30" xr3:uid="{4F24D41C-0099-480E-86A0-0430B625B9C6}" name="திமுக அல்லது அதிமுக கூட்டணிகள் 2026க்கு முந்தைய காலத்தில் உடைந்துவிடும் என நீங்கள் கருதுகிறீர்களா? / Do you foresee the DMK or AIADMK alliances breaking apart before 2026?" dataDxfId="24"/>
    <tableColumn id="31" xr3:uid="{139363A6-21F5-476A-98CE-4B2EB2C0A317}" name="எந்தக் கூட்டணியில் விஜயின் கட்சி (TVK) சேரவேண்டும் என நீங்கள் விரும்புகிறீர்கள்?/ Which alliance would you prefer Vijay’s party (TVK) to join, if any?" dataDxfId="23"/>
    <tableColumn id="32" xr3:uid="{67C5C335-3506-4C4C-AAC5-92AFB0A780BE}" name="தற்போதைய தமிழகத்தில் மிக முக்கியமான பிரச்சனை எது என நீங்கள் கருதுகிறீர்கள்?/ What is the most critical issue facing Tamil Nadu today?" dataDxfId="22"/>
    <tableColumn id="33" xr3:uid="{3D2A2DCB-A23F-4D77-A461-B43D4E6642D9}" name="சாதி வகை/Caste Category" dataDxfId="21"/>
    <tableColumn id="34" xr3:uid="{6EB9A7B3-5C92-4685-987E-1626B958BF20}" name="சாதி/Caste" dataDxfId="20"/>
    <tableColumn id="35" xr3:uid="{CBDE5CA4-B23C-4011-9301-BB3B8A8FCC10}" name="QC Comment" dataDxfId="19">
      <calculatedColumnFormula>IFERROR(_xlfn.XLOOKUP(Table1[[#This Row],[Audio Url]],Qc!C:C,Qc!F:F),"")</calculatedColumnFormula>
    </tableColumn>
    <tableColumn id="36" xr3:uid="{A48E640E-9B77-4017-BF6D-46855F23B69B}" name="QC Remark" dataDxfId="18">
      <calculatedColumnFormula>IFERROR(_xlfn.XLOOKUP(Table1[[#This Row],[Audio Url]],Qc!C:C,Qc!E:E),"")</calculatedColumnFormula>
    </tableColumn>
    <tableColumn id="37" xr3:uid="{F043BA04-73D7-4ADE-89AB-670C798248E1}" name="QC User Name" dataDxfId="17"/>
    <tableColumn id="38" xr3:uid="{6BE13933-854B-4D3D-A853-7B5211191D7B}" name="QC Date" dataDxfId="16"/>
    <tableColumn id="39" xr3:uid="{CAA062B9-C36C-4CFE-B25E-DAEBA453B73F}" name="App Version" dataDxfId="15"/>
    <tableColumn id="45" xr3:uid="{CB9EAE9D-7361-411C-8EAA-2D8A491E87E5}" name="Consider" dataDxfId="14"/>
    <tableColumn id="40" xr3:uid="{81C4A47E-41A5-4813-8C1E-0940B0DC24FE}" name="Time" dataDxfId="13">
      <calculatedColumnFormula>IF(Table1[[#This Row],[Audio Duration (in secs)]]&gt;180,"Greater than 3 Minutes","Less than 3 Minutes")</calculatedColumnFormula>
    </tableColumn>
    <tableColumn id="41" xr3:uid="{BBBA7353-483F-44E6-9CA4-22AB463E23C5}" name="Rev Party" dataDxfId="12">
      <calculatedColumnFormula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calculatedColumnFormula>
    </tableColumn>
    <tableColumn id="42" xr3:uid="{94731E87-2F90-4817-B871-9727E602DCF5}" name="Rev Caste" dataDxfId="11">
      <calculatedColumnFormula>IFERROR(VLOOKUP(Table1[[#This Row],[சாதி/Caste]],MApping!$E$1:$F$10,2,0),"Others")</calculatedColumnFormula>
    </tableColumn>
    <tableColumn id="46" xr3:uid="{D1A63AD9-8C85-4939-8B57-CB258E950673}" name="Gender Factor" dataDxfId="10">
      <calculatedColumnFormula>VLOOKUP(Table1[[#This Row],[பாலினம்/Gender]],Factor!$F$26:$I$28,4,0)</calculatedColumnFormula>
    </tableColumn>
    <tableColumn id="47" xr3:uid="{C8606499-8F67-412F-81D8-9EE2DE4BAE36}" name="Age Factor" dataDxfId="9">
      <calculatedColumnFormula>VLOOKUP(Table1[[#This Row],[பதிலளித்தவரின் வயது/Age Group]],Factor!$F$35:$I$39,4,0)</calculatedColumnFormula>
    </tableColumn>
    <tableColumn id="48" xr3:uid="{2E4D1A17-2370-4413-9DEC-01E742688271}" name="Age &amp; Gender Factor" dataDxfId="8">
      <calculatedColumnFormula>VLOOKUP(Table1[[#This Row],[பதிலளித்தவரின் வயது/Age Group]]&amp;Table1[[#This Row],[பாலினம்/Gender]],Factor!$A$45:$G$53,7,0)</calculatedColumnFormula>
    </tableColumn>
    <tableColumn id="49" xr3:uid="{F48ED6FE-7FE8-4354-B66D-685AA78E43C5}" name="2021 Ae Factor" dataDxfId="7">
      <calculatedColumnFormula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calculatedColumnFormula>
    </tableColumn>
    <tableColumn id="50" xr3:uid="{D8137776-1A9B-4921-B5E7-E8AC8CEB02AC}" name="Caste Factor" dataDxfId="6">
      <calculatedColumnFormula>VLOOKUP(Table1[[#This Row],[Rev Caste]],Factor!$F$59:$I$68,4,0)</calculatedColumnFormula>
    </tableColumn>
    <tableColumn id="51" xr3:uid="{EA780614-C49B-4DD9-A02A-695DF446ADC6}" name="Multi Factor" dataDxfId="5">
      <calculatedColumnFormula>Table1[[#This Row],[2021 Ae Factor]]*Table1[[#This Row],[Age &amp; Gender Factor]]</calculatedColumnFormula>
    </tableColumn>
    <tableColumn id="43" xr3:uid="{7B36A5AD-F14F-4180-B3B7-A6CA40103935}" name="Lat" dataDxfId="4">
      <calculatedColumnFormula>VALUE(MID(D2,2,FIND(",",D2)-2))</calculatedColumnFormula>
    </tableColumn>
    <tableColumn id="44" xr3:uid="{A59EC6FA-83DA-49F3-91BA-B98E2E31DFE0}" name="Long" dataDxfId="3">
      <calculatedColumnFormula>VALUE(MID(D2, FIND(",",D2)+2, FIND(")",D2)-FIND(",",D2)-2))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13" Type="http://schemas.openxmlformats.org/officeDocument/2006/relationships/pivotTable" Target="../pivotTables/pivotTable27.xml"/><Relationship Id="rId18" Type="http://schemas.openxmlformats.org/officeDocument/2006/relationships/pivotTable" Target="../pivotTables/pivotTable32.xml"/><Relationship Id="rId3" Type="http://schemas.openxmlformats.org/officeDocument/2006/relationships/pivotTable" Target="../pivotTables/pivotTable17.xml"/><Relationship Id="rId21" Type="http://schemas.openxmlformats.org/officeDocument/2006/relationships/pivotTable" Target="../pivotTables/pivotTable35.xml"/><Relationship Id="rId7" Type="http://schemas.openxmlformats.org/officeDocument/2006/relationships/pivotTable" Target="../pivotTables/pivotTable21.xml"/><Relationship Id="rId12" Type="http://schemas.openxmlformats.org/officeDocument/2006/relationships/pivotTable" Target="../pivotTables/pivotTable26.xml"/><Relationship Id="rId17" Type="http://schemas.openxmlformats.org/officeDocument/2006/relationships/pivotTable" Target="../pivotTables/pivotTable31.xml"/><Relationship Id="rId2" Type="http://schemas.openxmlformats.org/officeDocument/2006/relationships/pivotTable" Target="../pivotTables/pivotTable16.xml"/><Relationship Id="rId16" Type="http://schemas.openxmlformats.org/officeDocument/2006/relationships/pivotTable" Target="../pivotTables/pivotTable30.xml"/><Relationship Id="rId20" Type="http://schemas.openxmlformats.org/officeDocument/2006/relationships/pivotTable" Target="../pivotTables/pivotTable34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ivotTable" Target="../pivotTables/pivotTable25.xml"/><Relationship Id="rId5" Type="http://schemas.openxmlformats.org/officeDocument/2006/relationships/pivotTable" Target="../pivotTables/pivotTable19.xml"/><Relationship Id="rId15" Type="http://schemas.openxmlformats.org/officeDocument/2006/relationships/pivotTable" Target="../pivotTables/pivotTable29.xml"/><Relationship Id="rId10" Type="http://schemas.openxmlformats.org/officeDocument/2006/relationships/pivotTable" Target="../pivotTables/pivotTable24.xml"/><Relationship Id="rId19" Type="http://schemas.openxmlformats.org/officeDocument/2006/relationships/pivotTable" Target="../pivotTables/pivotTable33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Relationship Id="rId14" Type="http://schemas.openxmlformats.org/officeDocument/2006/relationships/pivotTable" Target="../pivotTables/pivotTable2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8.xml"/><Relationship Id="rId2" Type="http://schemas.openxmlformats.org/officeDocument/2006/relationships/pivotTable" Target="../pivotTables/pivotTable37.xml"/><Relationship Id="rId1" Type="http://schemas.openxmlformats.org/officeDocument/2006/relationships/pivotTable" Target="../pivotTables/pivotTable36.xml"/><Relationship Id="rId5" Type="http://schemas.openxmlformats.org/officeDocument/2006/relationships/pivotTable" Target="../pivotTables/pivotTable40.xml"/><Relationship Id="rId4" Type="http://schemas.openxmlformats.org/officeDocument/2006/relationships/pivotTable" Target="../pivotTables/pivotTable3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ebasestorage.googleapis.com/v0/b/mindbrink-survey-production.appspot.com/o/audioFiles%2FAtznECuQc6klLPsRR6u2%2Fio3eMuqyU5eWdOSV7NnjRG3eOnc2%2F2025-08-07%2012%3A07%3A24.865333.m4a?alt=media&amp;token=4985aebd-1e0e-493b-aed2-7d74a0f5bf83" TargetMode="External"/><Relationship Id="rId21" Type="http://schemas.openxmlformats.org/officeDocument/2006/relationships/hyperlink" Target="https://firebasestorage.googleapis.com/v0/b/mindbrink-survey-production.appspot.com/o/audioFiles%2FAtznECuQc6klLPsRR6u2%2Fio3eMuqyU5eWdOSV7NnjRG3eOnc2%2F2025-08-07%2011%3A54%3A55.208671.m4a?alt=media&amp;token=dcbeb90f-67b8-42ab-a604-4e5a9ac61fb0" TargetMode="External"/><Relationship Id="rId42" Type="http://schemas.openxmlformats.org/officeDocument/2006/relationships/hyperlink" Target="https://firebasestorage.googleapis.com/v0/b/mindbrink-survey-production.appspot.com/o/audioFiles%2FAtznECuQc6klLPsRR6u2%2Fi7rHaGVsQtUuH9WIbNPBcYow6HH3%2F2025-08-07%2013%3A06%3A00.027281.m4a?alt=media&amp;token=9d4b3d8b-4322-4c86-95df-e8655c68d42a" TargetMode="External"/><Relationship Id="rId47" Type="http://schemas.openxmlformats.org/officeDocument/2006/relationships/hyperlink" Target="https://firebasestorage.googleapis.com/v0/b/mindbrink-survey-production.appspot.com/o/audioFiles%2FAtznECuQc6klLPsRR6u2%2Fio3eMuqyU5eWdOSV7NnjRG3eOnc2%2F2025-08-07%2013%3A22%3A11.753666.m4a?alt=media&amp;token=542f6669-ea44-4f09-a27c-71da6e785214" TargetMode="External"/><Relationship Id="rId63" Type="http://schemas.openxmlformats.org/officeDocument/2006/relationships/hyperlink" Target="https://firebasestorage.googleapis.com/v0/b/mindbrink-survey-production.appspot.com/o/audioFiles%2FAtznECuQc6klLPsRR6u2%2Fi7rHaGVsQtUuH9WIbNPBcYow6HH3%2F2025-08-07%2015%3A43%3A09.805256.m4a?alt=media&amp;token=539f46f9-fdd7-47d2-9f98-c5677310c53c" TargetMode="External"/><Relationship Id="rId68" Type="http://schemas.openxmlformats.org/officeDocument/2006/relationships/hyperlink" Target="https://firebasestorage.googleapis.com/v0/b/mindbrink-survey-production.appspot.com/o/audioFiles%2FAtznECuQc6klLPsRR6u2%2Fio3eMuqyU5eWdOSV7NnjRG3eOnc2%2F2025-08-07%2016%3A09%3A52.512611.m4a?alt=media&amp;token=21abcf99-e69a-4f88-bd40-fa783aff53db" TargetMode="External"/><Relationship Id="rId84" Type="http://schemas.openxmlformats.org/officeDocument/2006/relationships/hyperlink" Target="https://firebasestorage.googleapis.com/v0/b/mindbrink-survey-production.appspot.com/o/audioFiles%2FAtznECuQc6klLPsRR6u2%2FnV4IA56gMWWp4NfG0H1PGfyqfM92%2F2025-08-07%2017%3A18%3A55.530667.m4a?alt=media&amp;token=7f4dc643-ece5-49e2-9ca6-ea170727d93c" TargetMode="External"/><Relationship Id="rId89" Type="http://schemas.openxmlformats.org/officeDocument/2006/relationships/hyperlink" Target="https://firebasestorage.googleapis.com/v0/b/mindbrink-survey-production.appspot.com/o/audioFiles%2FAtznECuQc6klLPsRR6u2%2FvgezSzrsuLVlWSdHweefXnEvA793%2F2025-08-07%2018%3A29%3A55.211821.m4a?alt=media&amp;token=02cccad2-d222-45a2-b3ce-f50bd9dba0dd" TargetMode="External"/><Relationship Id="rId16" Type="http://schemas.openxmlformats.org/officeDocument/2006/relationships/hyperlink" Target="https://firebasestorage.googleapis.com/v0/b/mindbrink-survey-production.appspot.com/o/audioFiles%2FAtznECuQc6klLPsRR6u2%2FnV4IA56gMWWp4NfG0H1PGfyqfM92%2F2025-08-07%2011%3A39%3A17.170865.m4a?alt=media&amp;token=0eb525f0-ca04-4d5a-9da8-8f8b7541a1e3" TargetMode="External"/><Relationship Id="rId11" Type="http://schemas.openxmlformats.org/officeDocument/2006/relationships/hyperlink" Target="https://firebasestorage.googleapis.com/v0/b/mindbrink-survey-production.appspot.com/o/audioFiles%2FAtznECuQc6klLPsRR6u2%2Fi7rHaGVsQtUuH9WIbNPBcYow6HH3%2F2025-08-07%2011%3A24%3A54.713387.m4a?alt=media&amp;token=f83136a0-11fa-4e2a-8c28-3e5f45442d35" TargetMode="External"/><Relationship Id="rId32" Type="http://schemas.openxmlformats.org/officeDocument/2006/relationships/hyperlink" Target="https://firebasestorage.googleapis.com/v0/b/mindbrink-survey-production.appspot.com/o/audioFiles%2FAtznECuQc6klLPsRR6u2%2Fio3eMuqyU5eWdOSV7NnjRG3eOnc2%2F2025-08-07%2012%3A25%3A49.539475.m4a?alt=media&amp;token=cabcd65c-db4a-4bc9-853f-3ba4af6a445f" TargetMode="External"/><Relationship Id="rId37" Type="http://schemas.openxmlformats.org/officeDocument/2006/relationships/hyperlink" Target="https://firebasestorage.googleapis.com/v0/b/mindbrink-survey-production.appspot.com/o/audioFiles%2FAtznECuQc6klLPsRR6u2%2FvgezSzrsuLVlWSdHweefXnEvA793%2F2025-08-07%2012%3A39%3A01.694224.m4a?alt=media&amp;token=ebe98d87-3239-4488-bade-a6d7ea71dab8" TargetMode="External"/><Relationship Id="rId53" Type="http://schemas.openxmlformats.org/officeDocument/2006/relationships/hyperlink" Target="https://firebasestorage.googleapis.com/v0/b/mindbrink-survey-production.appspot.com/o/audioFiles%2FAtznECuQc6klLPsRR6u2%2Fio3eMuqyU5eWdOSV7NnjRG3eOnc2%2F2025-08-07%2013%3A45%3A16.762945.m4a?alt=media&amp;token=0b77f50e-1c8b-4a0d-900e-cd4f1a2b22c5" TargetMode="External"/><Relationship Id="rId58" Type="http://schemas.openxmlformats.org/officeDocument/2006/relationships/hyperlink" Target="https://firebasestorage.googleapis.com/v0/b/mindbrink-survey-production.appspot.com/o/audioFiles%2FAtznECuQc6klLPsRR6u2%2Fio3eMuqyU5eWdOSV7NnjRG3eOnc2%2F2025-08-07%2015%3A16%3A13.412647.m4a?alt=media&amp;token=95103826-a602-4f2c-bd46-f5ca30b8dad9" TargetMode="External"/><Relationship Id="rId74" Type="http://schemas.openxmlformats.org/officeDocument/2006/relationships/hyperlink" Target="https://firebasestorage.googleapis.com/v0/b/mindbrink-survey-production.appspot.com/o/audioFiles%2FAtznECuQc6klLPsRR6u2%2FvgezSzrsuLVlWSdHweefXnEvA793%2F2025-08-07%2016%3A27%3A38.147580.m4a?alt=media&amp;token=4a1d97c5-b747-43fd-91d0-8c76e48699dc" TargetMode="External"/><Relationship Id="rId79" Type="http://schemas.openxmlformats.org/officeDocument/2006/relationships/hyperlink" Target="https://firebasestorage.googleapis.com/v0/b/mindbrink-survey-production.appspot.com/o/audioFiles%2FAtznECuQc6klLPsRR6u2%2Fio3eMuqyU5eWdOSV7NnjRG3eOnc2%2F2025-08-07%2016%3A57%3A03.132576.m4a?alt=media&amp;token=531373e9-0481-4c98-b212-360b9e20484e" TargetMode="External"/><Relationship Id="rId5" Type="http://schemas.openxmlformats.org/officeDocument/2006/relationships/hyperlink" Target="https://firebasestorage.googleapis.com/v0/b/mindbrink-survey-production.appspot.com/o/audioFiles%2FAtznECuQc6klLPsRR6u2%2FnV4IA56gMWWp4NfG0H1PGfyqfM92%2F2025-08-07%2010%3A30%3A44.697955.m4a?alt=media&amp;token=f70ccb56-04b3-444b-a30a-f2c52ff92fb5" TargetMode="External"/><Relationship Id="rId90" Type="http://schemas.openxmlformats.org/officeDocument/2006/relationships/hyperlink" Target="https://firebasestorage.googleapis.com/v0/b/mindbrink-survey-production.appspot.com/o/audioFiles%2FAtznECuQc6klLPsRR6u2%2FnV4IA56gMWWp4NfG0H1PGfyqfM92%2F2025-08-07%2018%3A48%3A10.976239.m4a?alt=media&amp;token=c1ab8cb3-7128-4a06-8c58-2447e198e876" TargetMode="External"/><Relationship Id="rId22" Type="http://schemas.openxmlformats.org/officeDocument/2006/relationships/hyperlink" Target="https://firebasestorage.googleapis.com/v0/b/mindbrink-survey-production.appspot.com/o/audioFiles%2FAtznECuQc6klLPsRR6u2%2Fio3eMuqyU5eWdOSV7NnjRG3eOnc2%2F2025-08-07%2012%3A00%3A37.552158.m4a?alt=media&amp;token=5cd73000-4674-44b4-9a8b-59755b992291" TargetMode="External"/><Relationship Id="rId27" Type="http://schemas.openxmlformats.org/officeDocument/2006/relationships/hyperlink" Target="https://firebasestorage.googleapis.com/v0/b/mindbrink-survey-production.appspot.com/o/audioFiles%2FAtznECuQc6klLPsRR6u2%2Fio3eMuqyU5eWdOSV7NnjRG3eOnc2%2F2025-08-07%2012%3A14%3A56.055824.m4a?alt=media&amp;token=9d8f3a1f-9930-4acc-83f8-6f061b1d1e03" TargetMode="External"/><Relationship Id="rId43" Type="http://schemas.openxmlformats.org/officeDocument/2006/relationships/hyperlink" Target="https://firebasestorage.googleapis.com/v0/b/mindbrink-survey-production.appspot.com/o/audioFiles%2FAtznECuQc6klLPsRR6u2%2Fio3eMuqyU5eWdOSV7NnjRG3eOnc2%2F2025-08-07%2013%3A06%3A39.339016.m4a?alt=media&amp;token=a54d2ca0-ace8-4110-bcfd-0bbd1edb4e94" TargetMode="External"/><Relationship Id="rId48" Type="http://schemas.openxmlformats.org/officeDocument/2006/relationships/hyperlink" Target="https://firebasestorage.googleapis.com/v0/b/mindbrink-survey-production.appspot.com/o/audioFiles%2FAtznECuQc6klLPsRR6u2%2Fio3eMuqyU5eWdOSV7NnjRG3eOnc2%2F2025-08-07%2013%3A27%3A13.358471.m4a?alt=media&amp;token=54c2c8a0-7d64-4597-993a-d1c9ce2531ce" TargetMode="External"/><Relationship Id="rId64" Type="http://schemas.openxmlformats.org/officeDocument/2006/relationships/hyperlink" Target="https://firebasestorage.googleapis.com/v0/b/mindbrink-survey-production.appspot.com/o/audioFiles%2FAtznECuQc6klLPsRR6u2%2Fi7rHaGVsQtUuH9WIbNPBcYow6HH3%2F2025-08-07%2015%3A53%3A14.663890.m4a?alt=media&amp;token=0889677a-5dfb-4c58-b981-f7d352038ca0" TargetMode="External"/><Relationship Id="rId69" Type="http://schemas.openxmlformats.org/officeDocument/2006/relationships/hyperlink" Target="https://firebasestorage.googleapis.com/v0/b/mindbrink-survey-production.appspot.com/o/audioFiles%2FAtznECuQc6klLPsRR6u2%2Fi7rHaGVsQtUuH9WIbNPBcYow6HH3%2F2025-08-07%2016%3A10%3A08.663219.m4a?alt=media&amp;token=ed1086be-bcc4-42df-9494-7ae8b1d20ff8" TargetMode="External"/><Relationship Id="rId8" Type="http://schemas.openxmlformats.org/officeDocument/2006/relationships/hyperlink" Target="https://firebasestorage.googleapis.com/v0/b/mindbrink-survey-production.appspot.com/o/audioFiles%2FAtznECuQc6klLPsRR6u2%2FnV4IA56gMWWp4NfG0H1PGfyqfM92%2F2025-08-07%2011%3A11%3A59.471491.m4a?alt=media&amp;token=11279e2f-4067-451b-b078-bcf7ab85e0a4" TargetMode="External"/><Relationship Id="rId51" Type="http://schemas.openxmlformats.org/officeDocument/2006/relationships/hyperlink" Target="https://firebasestorage.googleapis.com/v0/b/mindbrink-survey-production.appspot.com/o/audioFiles%2FAtznECuQc6klLPsRR6u2%2Fio3eMuqyU5eWdOSV7NnjRG3eOnc2%2F2025-08-07%2013%3A38%3A54.312411.m4a?alt=media&amp;token=d4197681-e67e-4ec7-87aa-476815aa2e50" TargetMode="External"/><Relationship Id="rId72" Type="http://schemas.openxmlformats.org/officeDocument/2006/relationships/hyperlink" Target="https://firebasestorage.googleapis.com/v0/b/mindbrink-survey-production.appspot.com/o/audioFiles%2FAtznECuQc6klLPsRR6u2%2Fio3eMuqyU5eWdOSV7NnjRG3eOnc2%2F2025-08-07%2016%3A18%3A55.893878.m4a?alt=media&amp;token=c996745b-b947-4f65-9631-8a9fd75ffcdc" TargetMode="External"/><Relationship Id="rId80" Type="http://schemas.openxmlformats.org/officeDocument/2006/relationships/hyperlink" Target="https://firebasestorage.googleapis.com/v0/b/mindbrink-survey-production.appspot.com/o/audioFiles%2FAtznECuQc6klLPsRR6u2%2FnV4IA56gMWWp4NfG0H1PGfyqfM92%2F2025-08-07%2017%3A01%3A30.542177.m4a?alt=media&amp;token=c781553a-5a8a-489f-8898-070c61d3b2ff" TargetMode="External"/><Relationship Id="rId85" Type="http://schemas.openxmlformats.org/officeDocument/2006/relationships/hyperlink" Target="https://firebasestorage.googleapis.com/v0/b/mindbrink-survey-production.appspot.com/o/audioFiles%2FAtznECuQc6klLPsRR6u2%2FnV4IA56gMWWp4NfG0H1PGfyqfM92%2F2025-08-07%2017%3A31%3A33.800108.m4a?alt=media&amp;token=e3b3012f-2c78-491b-9ace-708e15894502" TargetMode="External"/><Relationship Id="rId93" Type="http://schemas.openxmlformats.org/officeDocument/2006/relationships/hyperlink" Target="https://firebasestorage.googleapis.com/v0/b/mindbrink-survey-production.appspot.com/o/audioFiles%2FAtznECuQc6klLPsRR6u2%2FnV4IA56gMWWp4NfG0H1PGfyqfM92%2F2025-08-07%2019%3A35%3A15.050608.m4a?alt=media&amp;token=760b0f6d-4752-4ab1-8948-64f17d2ddbc1" TargetMode="External"/><Relationship Id="rId3" Type="http://schemas.openxmlformats.org/officeDocument/2006/relationships/hyperlink" Target="https://firebasestorage.googleapis.com/v0/b/mindbrink-survey-production.appspot.com/o/audioFiles%2FAtznECuQc6klLPsRR6u2%2FvgezSzrsuLVlWSdHweefXnEvA793%2F2025-08-07%2010%3A03%3A50.965972.m4a?alt=media&amp;token=2663a2b1-b8d9-4474-9008-c7df6ec51c27" TargetMode="External"/><Relationship Id="rId12" Type="http://schemas.openxmlformats.org/officeDocument/2006/relationships/hyperlink" Target="https://firebasestorage.googleapis.com/v0/b/mindbrink-survey-production.appspot.com/o/audioFiles%2FAtznECuQc6klLPsRR6u2%2Fio3eMuqyU5eWdOSV7NnjRG3eOnc2%2F2025-08-07%2011%3A27%3A18.577389.m4a?alt=media&amp;token=afc5ecb1-b99e-48e5-90d0-ad348e2e950e" TargetMode="External"/><Relationship Id="rId17" Type="http://schemas.openxmlformats.org/officeDocument/2006/relationships/hyperlink" Target="https://firebasestorage.googleapis.com/v0/b/mindbrink-survey-production.appspot.com/o/audioFiles%2FAtznECuQc6klLPsRR6u2%2Fi7rHaGVsQtUuH9WIbNPBcYow6HH3%2F2025-08-07%2011%3A41%3A21.134893.m4a?alt=media&amp;token=c4cc9189-9fa5-4ba3-add9-59410894be61" TargetMode="External"/><Relationship Id="rId25" Type="http://schemas.openxmlformats.org/officeDocument/2006/relationships/hyperlink" Target="https://firebasestorage.googleapis.com/v0/b/mindbrink-survey-production.appspot.com/o/audioFiles%2FAtznECuQc6klLPsRR6u2%2Fi7rHaGVsQtUuH9WIbNPBcYow6HH3%2F2025-08-07%2012%3A04%3A22.158404.m4a?alt=media&amp;token=6e1b68db-a182-48eb-ad42-a48781ffcfdb" TargetMode="External"/><Relationship Id="rId33" Type="http://schemas.openxmlformats.org/officeDocument/2006/relationships/hyperlink" Target="https://firebasestorage.googleapis.com/v0/b/mindbrink-survey-production.appspot.com/o/audioFiles%2FAtznECuQc6klLPsRR6u2%2FvgezSzrsuLVlWSdHweefXnEvA793%2F2025-08-07%2012%3A30%3A40.089740.m4a?alt=media&amp;token=c562adfa-f5fa-40a2-9230-0c6cb7fbf1cc" TargetMode="External"/><Relationship Id="rId38" Type="http://schemas.openxmlformats.org/officeDocument/2006/relationships/hyperlink" Target="https://firebasestorage.googleapis.com/v0/b/mindbrink-survey-production.appspot.com/o/audioFiles%2FAtznECuQc6klLPsRR6u2%2Fio3eMuqyU5eWdOSV7NnjRG3eOnc2%2F2025-08-07%2012%3A48%3A28.495245.m4a?alt=media&amp;token=c8778a6f-ac08-457f-b5ab-c7574e684aab" TargetMode="External"/><Relationship Id="rId46" Type="http://schemas.openxmlformats.org/officeDocument/2006/relationships/hyperlink" Target="https://firebasestorage.googleapis.com/v0/b/mindbrink-survey-production.appspot.com/o/audioFiles%2FAtznECuQc6klLPsRR6u2%2Fi7rHaGVsQtUuH9WIbNPBcYow6HH3%2F2025-08-07%2013%3A22%3A12.201497.m4a?alt=media&amp;token=2f514c33-851f-4ff3-9c65-49bfea5a6ac7" TargetMode="External"/><Relationship Id="rId59" Type="http://schemas.openxmlformats.org/officeDocument/2006/relationships/hyperlink" Target="https://firebasestorage.googleapis.com/v0/b/mindbrink-survey-production.appspot.com/o/audioFiles%2FAtznECuQc6klLPsRR6u2%2Fi7rHaGVsQtUuH9WIbNPBcYow6HH3%2F2025-08-07%2015%3A16%3A26.828133.m4a?alt=media&amp;token=a1943c1b-9b6c-4be1-8f67-9d0f13276bae" TargetMode="External"/><Relationship Id="rId67" Type="http://schemas.openxmlformats.org/officeDocument/2006/relationships/hyperlink" Target="https://firebasestorage.googleapis.com/v0/b/mindbrink-survey-production.appspot.com/o/audioFiles%2FAtznECuQc6klLPsRR6u2%2FvgezSzrsuLVlWSdHweefXnEvA793%2F2025-08-07%2016%3A06%3A03.097522.m4a?alt=media&amp;token=c3a92fdf-ebb8-4cc8-ba2b-0c9330d8be27" TargetMode="External"/><Relationship Id="rId20" Type="http://schemas.openxmlformats.org/officeDocument/2006/relationships/hyperlink" Target="https://firebasestorage.googleapis.com/v0/b/mindbrink-survey-production.appspot.com/o/audioFiles%2FAtznECuQc6klLPsRR6u2%2Fi7rHaGVsQtUuH9WIbNPBcYow6HH3%2F2025-08-07%2011%3A51%3A56.329681.m4a?alt=media&amp;token=e8e1c7dc-7acb-40fa-a734-129eb1ccd057" TargetMode="External"/><Relationship Id="rId41" Type="http://schemas.openxmlformats.org/officeDocument/2006/relationships/hyperlink" Target="https://firebasestorage.googleapis.com/v0/b/mindbrink-survey-production.appspot.com/o/audioFiles%2FAtznECuQc6klLPsRR6u2%2Fi7rHaGVsQtUuH9WIbNPBcYow6HH3%2F2025-08-07%2012%3A58%3A00.056876.m4a?alt=media&amp;token=b3c8a940-8796-4bb3-bb72-c5e74c2e1bf6" TargetMode="External"/><Relationship Id="rId54" Type="http://schemas.openxmlformats.org/officeDocument/2006/relationships/hyperlink" Target="https://firebasestorage.googleapis.com/v0/b/mindbrink-survey-production.appspot.com/o/audioFiles%2FAtznECuQc6klLPsRR6u2%2Fi7rHaGVsQtUuH9WIbNPBcYow6HH3%2F2025-08-07%2013%3A45%3A44.670392.m4a?alt=media&amp;token=3b82b62e-3364-4e73-bfb1-8c6c50d036e5" TargetMode="External"/><Relationship Id="rId62" Type="http://schemas.openxmlformats.org/officeDocument/2006/relationships/hyperlink" Target="https://firebasestorage.googleapis.com/v0/b/mindbrink-survey-production.appspot.com/o/audioFiles%2FAtznECuQc6klLPsRR6u2%2Fio3eMuqyU5eWdOSV7NnjRG3eOnc2%2F2025-08-07%2015%3A38%3A57.102733.m4a?alt=media&amp;token=2aad053e-c37c-40e6-b6b0-60ea1916bd16" TargetMode="External"/><Relationship Id="rId70" Type="http://schemas.openxmlformats.org/officeDocument/2006/relationships/hyperlink" Target="https://firebasestorage.googleapis.com/v0/b/mindbrink-survey-production.appspot.com/o/audioFiles%2FAtznECuQc6klLPsRR6u2%2FnV4IA56gMWWp4NfG0H1PGfyqfM92%2F2025-08-07%2016%3A18%3A11.308175.m4a?alt=media&amp;token=9cac24ac-e75a-4fc1-a5e5-ed9a6e2b1c92" TargetMode="External"/><Relationship Id="rId75" Type="http://schemas.openxmlformats.org/officeDocument/2006/relationships/hyperlink" Target="https://firebasestorage.googleapis.com/v0/b/mindbrink-survey-production.appspot.com/o/audioFiles%2FAtznECuQc6klLPsRR6u2%2Fi7rHaGVsQtUuH9WIbNPBcYow6HH3%2F2025-08-07%2016%3A31%3A36.393852.m4a?alt=media&amp;token=230a17e9-879f-4b96-9cdb-98f95de11c67" TargetMode="External"/><Relationship Id="rId83" Type="http://schemas.openxmlformats.org/officeDocument/2006/relationships/hyperlink" Target="https://firebasestorage.googleapis.com/v0/b/mindbrink-survey-production.appspot.com/o/audioFiles%2FAtznECuQc6klLPsRR6u2%2Fio3eMuqyU5eWdOSV7NnjRG3eOnc2%2F2025-08-07%2017%3A11%3A36.210861.m4a?alt=media&amp;token=11f26c2d-b8ca-4b09-a323-31c8130a464b" TargetMode="External"/><Relationship Id="rId88" Type="http://schemas.openxmlformats.org/officeDocument/2006/relationships/hyperlink" Target="https://firebasestorage.googleapis.com/v0/b/mindbrink-survey-production.appspot.com/o/audioFiles%2FAtznECuQc6klLPsRR6u2%2FnV4IA56gMWWp4NfG0H1PGfyqfM92%2F2025-08-07%2018%3A14%3A32.876425.m4a?alt=media&amp;token=358c05fa-694a-4a89-8f4f-ea78f9072e23" TargetMode="External"/><Relationship Id="rId91" Type="http://schemas.openxmlformats.org/officeDocument/2006/relationships/hyperlink" Target="https://firebasestorage.googleapis.com/v0/b/mindbrink-survey-production.appspot.com/o/audioFiles%2FAtznECuQc6klLPsRR6u2%2FvgezSzrsuLVlWSdHweefXnEvA793%2F2025-08-07%2018%3A59%3A16.060040.m4a?alt=media&amp;token=b7f76394-8d09-4537-8dc9-9f809e2001cf" TargetMode="External"/><Relationship Id="rId1" Type="http://schemas.openxmlformats.org/officeDocument/2006/relationships/hyperlink" Target="https://firebasestorage.googleapis.com/v0/b/mindbrink-survey-production.appspot.com/o/audioFiles%2FAtznECuQc6klLPsRR6u2%2FnV4IA56gMWWp4NfG0H1PGfyqfM92%2F2025-08-07%2009%3A56%3A44.005917.m4a?alt=media&amp;token=62967e84-57d0-47bf-8f2c-63e57457e6f0" TargetMode="External"/><Relationship Id="rId6" Type="http://schemas.openxmlformats.org/officeDocument/2006/relationships/hyperlink" Target="https://firebasestorage.googleapis.com/v0/b/mindbrink-survey-production.appspot.com/o/audioFiles%2FAtznECuQc6klLPsRR6u2%2FnV4IA56gMWWp4NfG0H1PGfyqfM92%2F2025-08-07%2010%3A48%3A44.309222.m4a?alt=media&amp;token=75976cf8-7219-42b8-88e9-9687fce894c6" TargetMode="External"/><Relationship Id="rId15" Type="http://schemas.openxmlformats.org/officeDocument/2006/relationships/hyperlink" Target="https://firebasestorage.googleapis.com/v0/b/mindbrink-survey-production.appspot.com/o/audioFiles%2FAtznECuQc6klLPsRR6u2%2Fio3eMuqyU5eWdOSV7NnjRG3eOnc2%2F2025-08-07%2011%3A34%3A30.895481.m4a?alt=media&amp;token=a92d957c-477c-4ad3-834a-8ae9b1b48f41" TargetMode="External"/><Relationship Id="rId23" Type="http://schemas.openxmlformats.org/officeDocument/2006/relationships/hyperlink" Target="https://firebasestorage.googleapis.com/v0/b/mindbrink-survey-production.appspot.com/o/audioFiles%2FAtznECuQc6klLPsRR6u2%2FvgezSzrsuLVlWSdHweefXnEvA793%2F2025-08-07%2012%3A02%3A47.607862.m4a?alt=media&amp;token=56ec287c-7601-4cb5-985d-120f844c4402" TargetMode="External"/><Relationship Id="rId28" Type="http://schemas.openxmlformats.org/officeDocument/2006/relationships/hyperlink" Target="https://firebasestorage.googleapis.com/v0/b/mindbrink-survey-production.appspot.com/o/audioFiles%2FAtznECuQc6klLPsRR6u2%2Fi7rHaGVsQtUuH9WIbNPBcYow6HH3%2F2025-08-07%2012%3A17%3A33.898291.m4a?alt=media&amp;token=3ec907b1-5c83-4b65-828f-ce40c548e63a" TargetMode="External"/><Relationship Id="rId36" Type="http://schemas.openxmlformats.org/officeDocument/2006/relationships/hyperlink" Target="https://firebasestorage.googleapis.com/v0/b/mindbrink-survey-production.appspot.com/o/audioFiles%2FAtznECuQc6klLPsRR6u2%2Fi7rHaGVsQtUuH9WIbNPBcYow6HH3%2F2025-08-07%2012%3A38%3A45.966442.m4a?alt=media&amp;token=c20f8007-5293-4267-a37d-359e44371ee5" TargetMode="External"/><Relationship Id="rId49" Type="http://schemas.openxmlformats.org/officeDocument/2006/relationships/hyperlink" Target="https://firebasestorage.googleapis.com/v0/b/mindbrink-survey-production.appspot.com/o/audioFiles%2FAtznECuQc6klLPsRR6u2%2Fi7rHaGVsQtUuH9WIbNPBcYow6HH3%2F2025-08-07%2013%3A29%3A41.565390.m4a?alt=media&amp;token=df565c73-63d5-4751-b3fb-3423a021e979" TargetMode="External"/><Relationship Id="rId57" Type="http://schemas.openxmlformats.org/officeDocument/2006/relationships/hyperlink" Target="https://firebasestorage.googleapis.com/v0/b/mindbrink-survey-production.appspot.com/o/audioFiles%2FAtznECuQc6klLPsRR6u2%2FnV4IA56gMWWp4NfG0H1PGfyqfM92%2F2025-08-07%2014%3A13%3A56.848249.m4a?alt=media&amp;token=09143bcb-1df0-4260-9716-084daa0b97b9" TargetMode="External"/><Relationship Id="rId10" Type="http://schemas.openxmlformats.org/officeDocument/2006/relationships/hyperlink" Target="https://firebasestorage.googleapis.com/v0/b/mindbrink-survey-production.appspot.com/o/audioFiles%2FAtznECuQc6klLPsRR6u2%2Fio3eMuqyU5eWdOSV7NnjRG3eOnc2%2F2025-08-07%2011%3A15%3A03.651994.m4a?alt=media&amp;token=ed841dc9-1e52-4eca-9e02-61d03208d2e4" TargetMode="External"/><Relationship Id="rId31" Type="http://schemas.openxmlformats.org/officeDocument/2006/relationships/hyperlink" Target="https://firebasestorage.googleapis.com/v0/b/mindbrink-survey-production.appspot.com/o/audioFiles%2FAtznECuQc6klLPsRR6u2%2Fi7rHaGVsQtUuH9WIbNPBcYow6HH3%2F2025-08-07%2012%3A25%3A33.032138.m4a?alt=media&amp;token=b7ad47e9-8f4a-49b7-8a58-beddf03a2b8c" TargetMode="External"/><Relationship Id="rId44" Type="http://schemas.openxmlformats.org/officeDocument/2006/relationships/hyperlink" Target="https://firebasestorage.googleapis.com/v0/b/mindbrink-survey-production.appspot.com/o/audioFiles%2FAtznECuQc6klLPsRR6u2%2FvgezSzrsuLVlWSdHweefXnEvA793%2F2025-08-07%2013%3A09%3A24.046592.m4a?alt=media&amp;token=8dbc2ca7-ad7c-4454-a3b7-34dc1f6995b6" TargetMode="External"/><Relationship Id="rId52" Type="http://schemas.openxmlformats.org/officeDocument/2006/relationships/hyperlink" Target="https://firebasestorage.googleapis.com/v0/b/mindbrink-survey-production.appspot.com/o/audioFiles%2FAtznECuQc6klLPsRR6u2%2Fi7rHaGVsQtUuH9WIbNPBcYow6HH3%2F2025-08-07%2013%3A40%3A20.194819.m4a?alt=media&amp;token=cc4fb123-0dc8-44db-b1bc-62826aa731b8" TargetMode="External"/><Relationship Id="rId60" Type="http://schemas.openxmlformats.org/officeDocument/2006/relationships/hyperlink" Target="https://firebasestorage.googleapis.com/v0/b/mindbrink-survey-production.appspot.com/o/audioFiles%2FAtznECuQc6klLPsRR6u2%2Fi7rHaGVsQtUuH9WIbNPBcYow6HH3%2F2025-08-07%2015%3A22%3A56.321615.m4a?alt=media&amp;token=46de723b-3544-4bb6-a598-b384846c5912" TargetMode="External"/><Relationship Id="rId65" Type="http://schemas.openxmlformats.org/officeDocument/2006/relationships/hyperlink" Target="https://firebasestorage.googleapis.com/v0/b/mindbrink-survey-production.appspot.com/o/audioFiles%2FAtznECuQc6klLPsRR6u2%2Fio3eMuqyU5eWdOSV7NnjRG3eOnc2%2F2025-08-07%2015%3A53%3A28.877666.m4a?alt=media&amp;token=4d171fc9-1efc-4a2a-ab2a-d60980c24bdd" TargetMode="External"/><Relationship Id="rId73" Type="http://schemas.openxmlformats.org/officeDocument/2006/relationships/hyperlink" Target="https://firebasestorage.googleapis.com/v0/b/mindbrink-survey-production.appspot.com/o/audioFiles%2FAtznECuQc6klLPsRR6u2%2Fio3eMuqyU5eWdOSV7NnjRG3eOnc2%2F2025-08-07%2016%3A24%3A40.647450.m4a?alt=media&amp;token=17fb1e9d-c74d-464a-af51-321c963b7253" TargetMode="External"/><Relationship Id="rId78" Type="http://schemas.openxmlformats.org/officeDocument/2006/relationships/hyperlink" Target="https://firebasestorage.googleapis.com/v0/b/mindbrink-survey-production.appspot.com/o/audioFiles%2FAtznECuQc6klLPsRR6u2%2Fi7rHaGVsQtUuH9WIbNPBcYow6HH3%2F2025-08-07%2016%3A56%3A06.179517.m4a?alt=media&amp;token=e75b60e4-f708-4f48-b003-a9c85f2a0ab4" TargetMode="External"/><Relationship Id="rId81" Type="http://schemas.openxmlformats.org/officeDocument/2006/relationships/hyperlink" Target="https://firebasestorage.googleapis.com/v0/b/mindbrink-survey-production.appspot.com/o/audioFiles%2FAtznECuQc6klLPsRR6u2%2Fio3eMuqyU5eWdOSV7NnjRG3eOnc2%2F2025-08-07%2017%3A06%3A14.215771.m4a?alt=media&amp;token=f6f1fe84-b747-4911-bd1c-7703df634464" TargetMode="External"/><Relationship Id="rId86" Type="http://schemas.openxmlformats.org/officeDocument/2006/relationships/hyperlink" Target="https://firebasestorage.googleapis.com/v0/b/mindbrink-survey-production.appspot.com/o/audioFiles%2FAtznECuQc6klLPsRR6u2%2FnV4IA56gMWWp4NfG0H1PGfyqfM92%2F2025-08-07%2017%3A54%3A15.122478.m4a?alt=media&amp;token=6a30a655-b729-46cc-8916-7c2f3b8edbd3" TargetMode="External"/><Relationship Id="rId94" Type="http://schemas.openxmlformats.org/officeDocument/2006/relationships/hyperlink" Target="https://firebasestorage.googleapis.com/v0/b/mindbrink-survey-production.appspot.com/o/audioFiles%2FAtznECuQc6klLPsRR6u2%2FnV4IA56gMWWp4NfG0H1PGfyqfM92%2F2025-08-07%2019%3A45%3A43.595974.m4a?alt=media&amp;token=022444cd-d7a3-4c30-a62c-0146d94f2424" TargetMode="External"/><Relationship Id="rId4" Type="http://schemas.openxmlformats.org/officeDocument/2006/relationships/hyperlink" Target="https://firebasestorage.googleapis.com/v0/b/mindbrink-survey-production.appspot.com/o/audioFiles%2FAtznECuQc6klLPsRR6u2%2FnV4IA56gMWWp4NfG0H1PGfyqfM92%2F2025-08-07%2010%3A10%3A39.273174.m4a?alt=media&amp;token=65edfac4-cede-43a6-a164-becbc8430c58" TargetMode="External"/><Relationship Id="rId9" Type="http://schemas.openxmlformats.org/officeDocument/2006/relationships/hyperlink" Target="https://firebasestorage.googleapis.com/v0/b/mindbrink-survey-production.appspot.com/o/audioFiles%2FAtznECuQc6klLPsRR6u2%2Fi7rHaGVsQtUuH9WIbNPBcYow6HH3%2F2025-08-07%2011%3A14%3A12.803971.m4a?alt=media&amp;token=74538d95-16e7-4baa-8f6d-d91b44683aa4" TargetMode="External"/><Relationship Id="rId13" Type="http://schemas.openxmlformats.org/officeDocument/2006/relationships/hyperlink" Target="https://firebasestorage.googleapis.com/v0/b/mindbrink-survey-production.appspot.com/o/audioFiles%2FAtznECuQc6klLPsRR6u2%2FnV4IA56gMWWp4NfG0H1PGfyqfM92%2F2025-08-07%2011%3A31%3A29.301861.m4a?alt=media&amp;token=a05f7bad-8477-4d4c-9304-b18af1323559" TargetMode="External"/><Relationship Id="rId18" Type="http://schemas.openxmlformats.org/officeDocument/2006/relationships/hyperlink" Target="https://firebasestorage.googleapis.com/v0/b/mindbrink-survey-production.appspot.com/o/audioFiles%2FAtznECuQc6klLPsRR6u2%2Fio3eMuqyU5eWdOSV7NnjRG3eOnc2%2F2025-08-07%2011%3A42%3A25.886579.m4a?alt=media&amp;token=d024dd89-39a7-4f48-aaf6-b2950e04ea1b" TargetMode="External"/><Relationship Id="rId39" Type="http://schemas.openxmlformats.org/officeDocument/2006/relationships/hyperlink" Target="https://firebasestorage.googleapis.com/v0/b/mindbrink-survey-production.appspot.com/o/audioFiles%2FAtznECuQc6klLPsRR6u2%2Fi7rHaGVsQtUuH9WIbNPBcYow6HH3%2F2025-08-07%2012%3A48%3A31.605688.m4a?alt=media&amp;token=7afc0822-2448-4e27-ab20-7a520c2460fd" TargetMode="External"/><Relationship Id="rId34" Type="http://schemas.openxmlformats.org/officeDocument/2006/relationships/hyperlink" Target="https://firebasestorage.googleapis.com/v0/b/mindbrink-survey-production.appspot.com/o/audioFiles%2FAtznECuQc6klLPsRR6u2%2Fio3eMuqyU5eWdOSV7NnjRG3eOnc2%2F2025-08-07%2012%3A33%3A22.005021.m4a?alt=media&amp;token=912477fd-456a-449d-bf2d-e0eb3dcac3f3" TargetMode="External"/><Relationship Id="rId50" Type="http://schemas.openxmlformats.org/officeDocument/2006/relationships/hyperlink" Target="https://firebasestorage.googleapis.com/v0/b/mindbrink-survey-production.appspot.com/o/audioFiles%2FAtznECuQc6klLPsRR6u2%2FvgezSzrsuLVlWSdHweefXnEvA793%2F2025-08-07%2013%3A30%3A15.981424.m4a?alt=media&amp;token=41ff1c6f-b2fd-40e1-bb0c-42c4995c7480" TargetMode="External"/><Relationship Id="rId55" Type="http://schemas.openxmlformats.org/officeDocument/2006/relationships/hyperlink" Target="https://firebasestorage.googleapis.com/v0/b/mindbrink-survey-production.appspot.com/o/audioFiles%2FAtznECuQc6klLPsRR6u2%2Fi7rHaGVsQtUuH9WIbNPBcYow6HH3%2F2025-08-07%2013%3A52%3A24.311937.m4a?alt=media&amp;token=09b8b2ef-fc8d-42b4-a425-38e570e07af0" TargetMode="External"/><Relationship Id="rId76" Type="http://schemas.openxmlformats.org/officeDocument/2006/relationships/hyperlink" Target="https://firebasestorage.googleapis.com/v0/b/mindbrink-survey-production.appspot.com/o/audioFiles%2FAtznECuQc6klLPsRR6u2%2Fi7rHaGVsQtUuH9WIbNPBcYow6HH3%2F2025-08-07%2016%3A43%3A31.556777.m4a?alt=media&amp;token=e90752c8-5fd6-41c6-91c7-fcc256a4c657" TargetMode="External"/><Relationship Id="rId7" Type="http://schemas.openxmlformats.org/officeDocument/2006/relationships/hyperlink" Target="https://firebasestorage.googleapis.com/v0/b/mindbrink-survey-production.appspot.com/o/audioFiles%2FAtznECuQc6klLPsRR6u2%2FnV4IA56gMWWp4NfG0H1PGfyqfM92%2F2025-08-07%2011%3A01%3A23.928028.m4a?alt=media&amp;token=93622c61-14c6-4e7a-b4e9-01dd5ac66a78" TargetMode="External"/><Relationship Id="rId71" Type="http://schemas.openxmlformats.org/officeDocument/2006/relationships/hyperlink" Target="https://firebasestorage.googleapis.com/v0/b/mindbrink-survey-production.appspot.com/o/audioFiles%2FAtznECuQc6klLPsRR6u2%2Fi7rHaGVsQtUuH9WIbNPBcYow6HH3%2F2025-08-07%2016%3A18%3A34.727519.m4a?alt=media&amp;token=a7ab6d51-2645-4e1b-9803-3555eb807928" TargetMode="External"/><Relationship Id="rId92" Type="http://schemas.openxmlformats.org/officeDocument/2006/relationships/hyperlink" Target="https://firebasestorage.googleapis.com/v0/b/mindbrink-survey-production.appspot.com/o/audioFiles%2FAtznECuQc6klLPsRR6u2%2FnV4IA56gMWWp4NfG0H1PGfyqfM92%2F2025-08-07%2019%3A20%3A31.075771.m4a?alt=media&amp;token=a8c0e26f-9c9f-412e-bbcf-e1a42e8734a9" TargetMode="External"/><Relationship Id="rId2" Type="http://schemas.openxmlformats.org/officeDocument/2006/relationships/hyperlink" Target="https://firebasestorage.googleapis.com/v0/b/mindbrink-survey-production.appspot.com/o/audioFiles%2FAtznECuQc6klLPsRR6u2%2FnV4IA56gMWWp4NfG0H1PGfyqfM92%2F2025-08-07%2010%3A02%3A53.990901.m4a?alt=media&amp;token=46aab7d5-69eb-4592-899b-677c08c30923" TargetMode="External"/><Relationship Id="rId29" Type="http://schemas.openxmlformats.org/officeDocument/2006/relationships/hyperlink" Target="https://firebasestorage.googleapis.com/v0/b/mindbrink-survey-production.appspot.com/o/audioFiles%2FAtznECuQc6klLPsRR6u2%2FvgezSzrsuLVlWSdHweefXnEvA793%2F2025-08-07%2012%3A19%3A43.444158.m4a?alt=media&amp;token=c86e39ba-3704-4e74-84c2-a596bad4528b" TargetMode="External"/><Relationship Id="rId24" Type="http://schemas.openxmlformats.org/officeDocument/2006/relationships/hyperlink" Target="https://firebasestorage.googleapis.com/v0/b/mindbrink-survey-production.appspot.com/o/audioFiles%2FAtznECuQc6klLPsRR6u2%2FnV4IA56gMWWp4NfG0H1PGfyqfM92%2F2025-08-07%2012%3A03%3A52.027855.m4a?alt=media&amp;token=e17ea074-5cfe-47ea-9266-296f4447deda" TargetMode="External"/><Relationship Id="rId40" Type="http://schemas.openxmlformats.org/officeDocument/2006/relationships/hyperlink" Target="https://firebasestorage.googleapis.com/v0/b/mindbrink-survey-production.appspot.com/o/audioFiles%2FAtznECuQc6klLPsRR6u2%2Fio3eMuqyU5eWdOSV7NnjRG3eOnc2%2F2025-08-07%2012%3A55%3A18.774531.m4a?alt=media&amp;token=29165d90-c1c8-46b9-a030-607d8d8e5b7e" TargetMode="External"/><Relationship Id="rId45" Type="http://schemas.openxmlformats.org/officeDocument/2006/relationships/hyperlink" Target="https://firebasestorage.googleapis.com/v0/b/mindbrink-survey-production.appspot.com/o/audioFiles%2FAtznECuQc6klLPsRR6u2%2Fi7rHaGVsQtUuH9WIbNPBcYow6HH3%2F2025-08-07%2013%3A11%3A54.406386.m4a?alt=media&amp;token=27d49467-f523-4694-866c-451d5fb004f6" TargetMode="External"/><Relationship Id="rId66" Type="http://schemas.openxmlformats.org/officeDocument/2006/relationships/hyperlink" Target="https://firebasestorage.googleapis.com/v0/b/mindbrink-survey-production.appspot.com/o/audioFiles%2FAtznECuQc6klLPsRR6u2%2Fi7rHaGVsQtUuH9WIbNPBcYow6HH3%2F2025-08-07%2015%3A59%3A19.312546.m4a?alt=media&amp;token=65ac3ad4-5085-4cad-a475-065a7ce55529" TargetMode="External"/><Relationship Id="rId87" Type="http://schemas.openxmlformats.org/officeDocument/2006/relationships/hyperlink" Target="https://firebasestorage.googleapis.com/v0/b/mindbrink-survey-production.appspot.com/o/audioFiles%2FAtznECuQc6klLPsRR6u2%2FvgezSzrsuLVlWSdHweefXnEvA793%2F2025-08-07%2018%3A13%3A13.122994.m4a?alt=media&amp;token=f728d0e3-cf6e-45ca-bb50-ec7c2cdf234f" TargetMode="External"/><Relationship Id="rId61" Type="http://schemas.openxmlformats.org/officeDocument/2006/relationships/hyperlink" Target="https://firebasestorage.googleapis.com/v0/b/mindbrink-survey-production.appspot.com/o/audioFiles%2FAtznECuQc6klLPsRR6u2%2Fio3eMuqyU5eWdOSV7NnjRG3eOnc2%2F2025-08-07%2015%3A23%3A15.078490.m4a?alt=media&amp;token=b0b46c13-e3af-4e6e-b8e5-d6178ad8fe19" TargetMode="External"/><Relationship Id="rId82" Type="http://schemas.openxmlformats.org/officeDocument/2006/relationships/hyperlink" Target="https://firebasestorage.googleapis.com/v0/b/mindbrink-survey-production.appspot.com/o/audioFiles%2FAtznECuQc6klLPsRR6u2%2Fi7rHaGVsQtUuH9WIbNPBcYow6HH3%2F2025-08-07%2017%3A06%3A52.050387.m4a?alt=media&amp;token=ae591fc7-cc3c-45ad-9dbe-be69afdac78b" TargetMode="External"/><Relationship Id="rId19" Type="http://schemas.openxmlformats.org/officeDocument/2006/relationships/hyperlink" Target="https://firebasestorage.googleapis.com/v0/b/mindbrink-survey-production.appspot.com/o/audioFiles%2FAtznECuQc6klLPsRR6u2%2FnV4IA56gMWWp4NfG0H1PGfyqfM92%2F2025-08-07%2011%3A47%3A57.710900.m4a?alt=media&amp;token=723a5002-ee07-4e0e-b9c5-57cb78f8984e" TargetMode="External"/><Relationship Id="rId14" Type="http://schemas.openxmlformats.org/officeDocument/2006/relationships/hyperlink" Target="https://firebasestorage.googleapis.com/v0/b/mindbrink-survey-production.appspot.com/o/audioFiles%2FAtznECuQc6klLPsRR6u2%2Fi7rHaGVsQtUuH9WIbNPBcYow6HH3%2F2025-08-07%2011%3A32%3A50.641254.m4a?alt=media&amp;token=c05ac502-679f-4e97-8159-2bd5c3c8539c" TargetMode="External"/><Relationship Id="rId30" Type="http://schemas.openxmlformats.org/officeDocument/2006/relationships/hyperlink" Target="https://firebasestorage.googleapis.com/v0/b/mindbrink-survey-production.appspot.com/o/audioFiles%2FAtznECuQc6klLPsRR6u2%2Fio3eMuqyU5eWdOSV7NnjRG3eOnc2%2F2025-08-07%2012%3A20%3A04.381178.m4a?alt=media&amp;token=ea397906-0492-4c6b-a782-fb46c2489a6d" TargetMode="External"/><Relationship Id="rId35" Type="http://schemas.openxmlformats.org/officeDocument/2006/relationships/hyperlink" Target="https://firebasestorage.googleapis.com/v0/b/mindbrink-survey-production.appspot.com/o/audioFiles%2FAtznECuQc6klLPsRR6u2%2Fi7rHaGVsQtUuH9WIbNPBcYow6HH3%2F2025-08-07%2012%3A34%3A02.309921.m4a?alt=media&amp;token=fd8d3e3b-b37d-49cc-bc14-910cfcf3a8ce" TargetMode="External"/><Relationship Id="rId56" Type="http://schemas.openxmlformats.org/officeDocument/2006/relationships/hyperlink" Target="https://firebasestorage.googleapis.com/v0/b/mindbrink-survey-production.appspot.com/o/audioFiles%2FAtznECuQc6klLPsRR6u2%2FnV4IA56gMWWp4NfG0H1PGfyqfM92%2F2025-08-07%2013%3A55%3A19.538615.m4a?alt=media&amp;token=593ab8e6-c4ce-41b3-8024-ffc5984c4265" TargetMode="External"/><Relationship Id="rId77" Type="http://schemas.openxmlformats.org/officeDocument/2006/relationships/hyperlink" Target="https://firebasestorage.googleapis.com/v0/b/mindbrink-survey-production.appspot.com/o/audioFiles%2FAtznECuQc6klLPsRR6u2%2Fio3eMuqyU5eWdOSV7NnjRG3eOnc2%2F2025-08-07%2016%3A48%3A43.762244.m4a?alt=media&amp;token=9333ed93-37da-4b34-8fce-72f7bd26fc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7A50-935F-4406-80D1-CCA8630BD900}">
  <dimension ref="A3:L46"/>
  <sheetViews>
    <sheetView workbookViewId="0">
      <selection activeCell="E36" sqref="E36"/>
    </sheetView>
  </sheetViews>
  <sheetFormatPr defaultRowHeight="13.2" x14ac:dyDescent="0.25"/>
  <cols>
    <col min="1" max="1" width="20.21875" bestFit="1" customWidth="1"/>
    <col min="2" max="2" width="21.33203125" bestFit="1" customWidth="1"/>
    <col min="3" max="4" width="11.33203125" bestFit="1" customWidth="1"/>
    <col min="5" max="6" width="10.33203125" bestFit="1" customWidth="1"/>
    <col min="7" max="7" width="20.21875" bestFit="1" customWidth="1"/>
    <col min="8" max="8" width="16.21875" bestFit="1" customWidth="1"/>
    <col min="9" max="10" width="5.6640625" bestFit="1" customWidth="1"/>
    <col min="11" max="11" width="4.109375" bestFit="1" customWidth="1"/>
    <col min="12" max="12" width="11.33203125" bestFit="1" customWidth="1"/>
    <col min="13" max="13" width="15.33203125" bestFit="1" customWidth="1"/>
    <col min="14" max="14" width="11.33203125" bestFit="1" customWidth="1"/>
  </cols>
  <sheetData>
    <row r="3" spans="1:9" x14ac:dyDescent="0.25">
      <c r="A3" s="3" t="s">
        <v>442</v>
      </c>
      <c r="B3" s="3" t="s">
        <v>1270</v>
      </c>
    </row>
    <row r="4" spans="1:9" x14ac:dyDescent="0.25">
      <c r="A4" s="3" t="s">
        <v>427</v>
      </c>
      <c r="B4" s="7">
        <v>45868</v>
      </c>
      <c r="C4" s="7">
        <v>45869</v>
      </c>
      <c r="D4" s="7">
        <v>45873</v>
      </c>
      <c r="E4" s="7">
        <v>45874</v>
      </c>
      <c r="F4" s="7">
        <v>45875</v>
      </c>
      <c r="G4" s="7">
        <v>45876</v>
      </c>
      <c r="H4" s="7">
        <v>45877</v>
      </c>
      <c r="I4" s="7" t="s">
        <v>428</v>
      </c>
    </row>
    <row r="5" spans="1:9" x14ac:dyDescent="0.25">
      <c r="A5" s="4" t="s">
        <v>51</v>
      </c>
      <c r="B5">
        <v>54</v>
      </c>
      <c r="C5">
        <v>153</v>
      </c>
      <c r="D5">
        <v>67</v>
      </c>
      <c r="E5">
        <v>26</v>
      </c>
      <c r="F5">
        <v>66</v>
      </c>
      <c r="G5">
        <v>95</v>
      </c>
      <c r="H5">
        <v>42</v>
      </c>
      <c r="I5">
        <v>503</v>
      </c>
    </row>
    <row r="6" spans="1:9" x14ac:dyDescent="0.25">
      <c r="A6" s="10" t="s">
        <v>245</v>
      </c>
      <c r="B6">
        <v>21</v>
      </c>
      <c r="C6">
        <v>49</v>
      </c>
      <c r="D6">
        <v>8</v>
      </c>
      <c r="I6">
        <v>78</v>
      </c>
    </row>
    <row r="7" spans="1:9" x14ac:dyDescent="0.25">
      <c r="A7" s="10" t="s">
        <v>49</v>
      </c>
      <c r="B7">
        <v>1</v>
      </c>
      <c r="C7">
        <v>2</v>
      </c>
      <c r="F7">
        <v>16</v>
      </c>
      <c r="G7">
        <v>23</v>
      </c>
      <c r="I7">
        <v>42</v>
      </c>
    </row>
    <row r="8" spans="1:9" x14ac:dyDescent="0.25">
      <c r="A8" s="10" t="s">
        <v>77</v>
      </c>
      <c r="B8">
        <v>12</v>
      </c>
      <c r="C8">
        <v>42</v>
      </c>
      <c r="I8">
        <v>54</v>
      </c>
    </row>
    <row r="9" spans="1:9" x14ac:dyDescent="0.25">
      <c r="A9" s="10" t="s">
        <v>110</v>
      </c>
      <c r="B9">
        <v>20</v>
      </c>
      <c r="C9">
        <v>60</v>
      </c>
      <c r="D9">
        <v>20</v>
      </c>
      <c r="I9">
        <v>100</v>
      </c>
    </row>
    <row r="10" spans="1:9" x14ac:dyDescent="0.25">
      <c r="A10" s="10" t="s">
        <v>1283</v>
      </c>
      <c r="D10">
        <v>20</v>
      </c>
      <c r="E10">
        <v>13</v>
      </c>
      <c r="F10">
        <v>20</v>
      </c>
      <c r="G10">
        <v>29</v>
      </c>
      <c r="H10">
        <v>21</v>
      </c>
      <c r="I10">
        <v>103</v>
      </c>
    </row>
    <row r="11" spans="1:9" x14ac:dyDescent="0.25">
      <c r="A11" s="10" t="s">
        <v>1291</v>
      </c>
      <c r="D11">
        <v>19</v>
      </c>
      <c r="E11">
        <v>13</v>
      </c>
      <c r="F11">
        <v>20</v>
      </c>
      <c r="G11">
        <v>30</v>
      </c>
      <c r="H11">
        <v>21</v>
      </c>
      <c r="I11">
        <v>103</v>
      </c>
    </row>
    <row r="12" spans="1:9" x14ac:dyDescent="0.25">
      <c r="A12" s="10" t="s">
        <v>2102</v>
      </c>
      <c r="F12">
        <v>10</v>
      </c>
      <c r="G12">
        <v>13</v>
      </c>
      <c r="I12">
        <v>23</v>
      </c>
    </row>
    <row r="13" spans="1:9" x14ac:dyDescent="0.25">
      <c r="A13" s="4" t="s">
        <v>428</v>
      </c>
      <c r="B13">
        <v>54</v>
      </c>
      <c r="C13">
        <v>153</v>
      </c>
      <c r="D13">
        <v>67</v>
      </c>
      <c r="E13">
        <v>26</v>
      </c>
      <c r="F13">
        <v>66</v>
      </c>
      <c r="G13">
        <v>95</v>
      </c>
      <c r="H13">
        <v>42</v>
      </c>
      <c r="I13">
        <v>503</v>
      </c>
    </row>
    <row r="14" spans="1:9" x14ac:dyDescent="0.25">
      <c r="A14" s="4"/>
    </row>
    <row r="15" spans="1:9" x14ac:dyDescent="0.25">
      <c r="A15" s="4"/>
    </row>
    <row r="16" spans="1:9" x14ac:dyDescent="0.25">
      <c r="A16" s="4"/>
    </row>
    <row r="17" spans="1:12" x14ac:dyDescent="0.25">
      <c r="A17" s="4"/>
    </row>
    <row r="18" spans="1:12" x14ac:dyDescent="0.25">
      <c r="A18" s="4"/>
    </row>
    <row r="19" spans="1:12" x14ac:dyDescent="0.25">
      <c r="A19" s="4"/>
    </row>
    <row r="20" spans="1:12" x14ac:dyDescent="0.25">
      <c r="A20" s="4"/>
    </row>
    <row r="21" spans="1:12" x14ac:dyDescent="0.25">
      <c r="A21" s="3" t="s">
        <v>426</v>
      </c>
      <c r="B21" s="11">
        <v>45877</v>
      </c>
      <c r="G21" s="3" t="s">
        <v>426</v>
      </c>
      <c r="H21" s="11">
        <v>45876</v>
      </c>
    </row>
    <row r="22" spans="1:12" x14ac:dyDescent="0.25">
      <c r="A22" s="3" t="s">
        <v>9</v>
      </c>
      <c r="B22" t="s">
        <v>1277</v>
      </c>
      <c r="G22" s="3" t="s">
        <v>9</v>
      </c>
      <c r="H22" t="s">
        <v>1277</v>
      </c>
    </row>
    <row r="24" spans="1:12" x14ac:dyDescent="0.25">
      <c r="A24" s="3" t="s">
        <v>442</v>
      </c>
      <c r="B24" s="3" t="s">
        <v>1270</v>
      </c>
      <c r="G24" s="3" t="s">
        <v>442</v>
      </c>
      <c r="H24" s="3" t="s">
        <v>1270</v>
      </c>
    </row>
    <row r="25" spans="1:12" x14ac:dyDescent="0.25">
      <c r="A25" s="3" t="s">
        <v>427</v>
      </c>
      <c r="B25" t="s">
        <v>2162</v>
      </c>
      <c r="C25" t="s">
        <v>428</v>
      </c>
      <c r="G25" s="3" t="s">
        <v>427</v>
      </c>
      <c r="H25" t="s">
        <v>82</v>
      </c>
      <c r="I25" t="s">
        <v>56</v>
      </c>
      <c r="J25" t="s">
        <v>39</v>
      </c>
      <c r="K25" t="s">
        <v>361</v>
      </c>
      <c r="L25" t="s">
        <v>428</v>
      </c>
    </row>
    <row r="26" spans="1:12" x14ac:dyDescent="0.25">
      <c r="A26" s="4" t="s">
        <v>1283</v>
      </c>
      <c r="B26">
        <v>21</v>
      </c>
      <c r="C26">
        <v>21</v>
      </c>
      <c r="G26" s="4" t="s">
        <v>49</v>
      </c>
      <c r="H26">
        <v>8</v>
      </c>
      <c r="I26">
        <v>4</v>
      </c>
      <c r="J26">
        <v>8</v>
      </c>
      <c r="K26">
        <v>3</v>
      </c>
      <c r="L26">
        <v>23</v>
      </c>
    </row>
    <row r="27" spans="1:12" x14ac:dyDescent="0.25">
      <c r="A27" s="4" t="s">
        <v>1291</v>
      </c>
      <c r="B27">
        <v>21</v>
      </c>
      <c r="C27">
        <v>21</v>
      </c>
      <c r="G27" s="4" t="s">
        <v>1283</v>
      </c>
      <c r="H27">
        <v>7</v>
      </c>
      <c r="I27">
        <v>11</v>
      </c>
      <c r="J27">
        <v>8</v>
      </c>
      <c r="K27">
        <v>3</v>
      </c>
      <c r="L27">
        <v>29</v>
      </c>
    </row>
    <row r="28" spans="1:12" x14ac:dyDescent="0.25">
      <c r="A28" s="4" t="s">
        <v>428</v>
      </c>
      <c r="B28">
        <v>42</v>
      </c>
      <c r="C28">
        <v>42</v>
      </c>
      <c r="G28" s="4" t="s">
        <v>1291</v>
      </c>
      <c r="H28">
        <v>8</v>
      </c>
      <c r="I28">
        <v>10</v>
      </c>
      <c r="J28">
        <v>9</v>
      </c>
      <c r="K28">
        <v>3</v>
      </c>
      <c r="L28">
        <v>30</v>
      </c>
    </row>
    <row r="29" spans="1:12" x14ac:dyDescent="0.25">
      <c r="G29" s="4" t="s">
        <v>2102</v>
      </c>
      <c r="H29">
        <v>2</v>
      </c>
      <c r="I29">
        <v>4</v>
      </c>
      <c r="J29">
        <v>5</v>
      </c>
      <c r="K29">
        <v>2</v>
      </c>
      <c r="L29">
        <v>13</v>
      </c>
    </row>
    <row r="30" spans="1:12" x14ac:dyDescent="0.25">
      <c r="G30" s="4" t="s">
        <v>428</v>
      </c>
      <c r="H30">
        <v>25</v>
      </c>
      <c r="I30">
        <v>29</v>
      </c>
      <c r="J30">
        <v>30</v>
      </c>
      <c r="K30">
        <v>11</v>
      </c>
      <c r="L30">
        <v>95</v>
      </c>
    </row>
    <row r="37" spans="1:5" x14ac:dyDescent="0.25">
      <c r="A37" s="3" t="s">
        <v>426</v>
      </c>
      <c r="B37" s="11">
        <v>45877</v>
      </c>
    </row>
    <row r="39" spans="1:5" x14ac:dyDescent="0.25">
      <c r="A39" s="3" t="s">
        <v>442</v>
      </c>
      <c r="B39" s="3" t="s">
        <v>1270</v>
      </c>
    </row>
    <row r="40" spans="1:5" x14ac:dyDescent="0.25">
      <c r="A40" s="3" t="s">
        <v>427</v>
      </c>
      <c r="B40" t="s">
        <v>55</v>
      </c>
      <c r="C40" t="s">
        <v>136</v>
      </c>
      <c r="D40" t="s">
        <v>428</v>
      </c>
    </row>
    <row r="41" spans="1:5" x14ac:dyDescent="0.25">
      <c r="A41" s="4" t="s">
        <v>51</v>
      </c>
      <c r="B41" s="5">
        <v>0.35714285714285715</v>
      </c>
      <c r="C41" s="5">
        <v>0.6428571428571429</v>
      </c>
      <c r="D41" s="5">
        <v>1</v>
      </c>
      <c r="E41" t="s">
        <v>2161</v>
      </c>
    </row>
    <row r="42" spans="1:5" x14ac:dyDescent="0.25">
      <c r="A42" s="10" t="s">
        <v>1283</v>
      </c>
      <c r="B42" s="14">
        <v>0.33333333333333331</v>
      </c>
      <c r="C42" s="15">
        <v>0.66666666666666663</v>
      </c>
      <c r="D42" s="14">
        <v>1</v>
      </c>
      <c r="E42" s="8">
        <v>23</v>
      </c>
    </row>
    <row r="43" spans="1:5" x14ac:dyDescent="0.25">
      <c r="A43" s="10" t="s">
        <v>1291</v>
      </c>
      <c r="B43" s="14">
        <v>0.38095238095238093</v>
      </c>
      <c r="C43" s="15">
        <v>0.61904761904761907</v>
      </c>
      <c r="D43" s="14">
        <v>1</v>
      </c>
      <c r="E43" s="8">
        <v>29</v>
      </c>
    </row>
    <row r="44" spans="1:5" x14ac:dyDescent="0.25">
      <c r="A44" s="4" t="s">
        <v>428</v>
      </c>
      <c r="B44" s="14">
        <v>0.35714285714285715</v>
      </c>
      <c r="C44" s="14">
        <v>0.6428571428571429</v>
      </c>
      <c r="D44" s="14">
        <v>1</v>
      </c>
      <c r="E44" s="8">
        <v>30</v>
      </c>
    </row>
    <row r="45" spans="1:5" x14ac:dyDescent="0.25">
      <c r="E45" s="8">
        <v>13</v>
      </c>
    </row>
    <row r="46" spans="1:5" x14ac:dyDescent="0.25">
      <c r="E46" s="8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225-C87D-4C64-BA6E-B1D22580A768}">
  <dimension ref="A1:V29"/>
  <sheetViews>
    <sheetView topLeftCell="B1" workbookViewId="0">
      <selection activeCell="E22" sqref="E22"/>
    </sheetView>
  </sheetViews>
  <sheetFormatPr defaultRowHeight="13.2" x14ac:dyDescent="0.25"/>
  <cols>
    <col min="1" max="1" width="13.33203125" bestFit="1" customWidth="1"/>
    <col min="2" max="2" width="18" bestFit="1" customWidth="1"/>
    <col min="4" max="4" width="13.33203125" bestFit="1" customWidth="1"/>
    <col min="5" max="5" width="18" bestFit="1" customWidth="1"/>
    <col min="9" max="9" width="13.33203125" bestFit="1" customWidth="1"/>
    <col min="10" max="10" width="18" bestFit="1" customWidth="1"/>
    <col min="11" max="11" width="8" bestFit="1" customWidth="1"/>
    <col min="12" max="12" width="21.77734375" bestFit="1" customWidth="1"/>
    <col min="13" max="13" width="16.21875" bestFit="1" customWidth="1"/>
    <col min="14" max="14" width="4.5546875" bestFit="1" customWidth="1"/>
    <col min="15" max="15" width="5" bestFit="1" customWidth="1"/>
    <col min="16" max="16" width="6.44140625" bestFit="1" customWidth="1"/>
    <col min="17" max="17" width="5.109375" bestFit="1" customWidth="1"/>
    <col min="18" max="18" width="4.109375" bestFit="1" customWidth="1"/>
    <col min="19" max="19" width="4.77734375" bestFit="1" customWidth="1"/>
    <col min="20" max="20" width="7" bestFit="1" customWidth="1"/>
    <col min="21" max="21" width="4.6640625" bestFit="1" customWidth="1"/>
    <col min="22" max="22" width="11.33203125" bestFit="1" customWidth="1"/>
  </cols>
  <sheetData>
    <row r="1" spans="1:20" x14ac:dyDescent="0.25">
      <c r="A1" s="3" t="s">
        <v>426</v>
      </c>
      <c r="B1" s="11">
        <v>45877</v>
      </c>
      <c r="D1" s="3" t="s">
        <v>426</v>
      </c>
      <c r="E1" t="s">
        <v>1277</v>
      </c>
      <c r="I1" t="s">
        <v>432</v>
      </c>
      <c r="J1" t="s">
        <v>431</v>
      </c>
      <c r="K1" t="s">
        <v>430</v>
      </c>
      <c r="L1" t="s">
        <v>434</v>
      </c>
      <c r="M1" t="s">
        <v>435</v>
      </c>
      <c r="N1" t="s">
        <v>436</v>
      </c>
      <c r="O1" t="s">
        <v>433</v>
      </c>
      <c r="P1" t="s">
        <v>437</v>
      </c>
      <c r="Q1" t="s">
        <v>438</v>
      </c>
      <c r="R1" t="s">
        <v>439</v>
      </c>
      <c r="S1" t="s">
        <v>440</v>
      </c>
      <c r="T1" t="s">
        <v>441</v>
      </c>
    </row>
    <row r="2" spans="1:20" x14ac:dyDescent="0.25">
      <c r="A2" s="3" t="s">
        <v>2241</v>
      </c>
      <c r="B2" t="s">
        <v>2243</v>
      </c>
      <c r="D2" s="3" t="s">
        <v>2241</v>
      </c>
      <c r="E2" t="s">
        <v>2243</v>
      </c>
      <c r="I2" s="6">
        <f>IFERROR(VLOOKUP(I1,$A$4:$B$15,2,0),0%)</f>
        <v>0.375</v>
      </c>
      <c r="J2" s="6">
        <f t="shared" ref="J2:T2" si="0">IFERROR(VLOOKUP(J1,$A$4:$B$15,2,0),0%)</f>
        <v>0</v>
      </c>
      <c r="K2" s="6">
        <f t="shared" si="0"/>
        <v>0.45833333333333331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0.16666666666666666</v>
      </c>
    </row>
    <row r="3" spans="1:20" x14ac:dyDescent="0.25">
      <c r="I3" s="6">
        <f>IFERROR(VLOOKUP(I$1,$D$4:$E$19,2,0),0%)</f>
        <v>0.30714285714285716</v>
      </c>
      <c r="J3" s="6">
        <f t="shared" ref="J3:T3" si="1">IFERROR(VLOOKUP(J$1,$D$4:$E$19,2,0),0%)</f>
        <v>6.9047619047619052E-2</v>
      </c>
      <c r="K3" s="6">
        <f t="shared" si="1"/>
        <v>0.5</v>
      </c>
      <c r="L3" s="6">
        <f t="shared" si="1"/>
        <v>7.1428571428571426E-3</v>
      </c>
      <c r="M3" s="6">
        <f t="shared" si="1"/>
        <v>9.5238095238095247E-3</v>
      </c>
      <c r="N3" s="6">
        <f t="shared" si="1"/>
        <v>7.1428571428571426E-3</v>
      </c>
      <c r="O3" s="6">
        <f t="shared" si="1"/>
        <v>9.5238095238095247E-3</v>
      </c>
      <c r="P3" s="6">
        <f t="shared" si="1"/>
        <v>0</v>
      </c>
      <c r="Q3" s="6">
        <f t="shared" si="1"/>
        <v>0</v>
      </c>
      <c r="R3" s="6">
        <f t="shared" si="1"/>
        <v>0</v>
      </c>
      <c r="S3" s="6">
        <f t="shared" si="1"/>
        <v>2.3809523809523812E-3</v>
      </c>
      <c r="T3" s="6">
        <f t="shared" si="1"/>
        <v>8.8095238095238101E-2</v>
      </c>
    </row>
    <row r="4" spans="1:20" x14ac:dyDescent="0.25">
      <c r="A4" s="3" t="s">
        <v>427</v>
      </c>
      <c r="B4" t="s">
        <v>442</v>
      </c>
      <c r="D4" s="3" t="s">
        <v>427</v>
      </c>
      <c r="E4" t="s">
        <v>442</v>
      </c>
    </row>
    <row r="5" spans="1:20" x14ac:dyDescent="0.25">
      <c r="A5" s="4" t="s">
        <v>432</v>
      </c>
      <c r="B5" s="5">
        <v>0.375</v>
      </c>
      <c r="D5" s="4" t="s">
        <v>434</v>
      </c>
      <c r="E5" s="5">
        <v>7.1428571428571426E-3</v>
      </c>
    </row>
    <row r="6" spans="1:20" x14ac:dyDescent="0.25">
      <c r="A6" s="4" t="s">
        <v>430</v>
      </c>
      <c r="B6" s="5">
        <v>0.45833333333333331</v>
      </c>
      <c r="D6" s="4" t="s">
        <v>432</v>
      </c>
      <c r="E6" s="5">
        <v>0.30714285714285716</v>
      </c>
    </row>
    <row r="7" spans="1:20" x14ac:dyDescent="0.25">
      <c r="A7" s="4" t="s">
        <v>441</v>
      </c>
      <c r="B7" s="5">
        <v>0.16666666666666666</v>
      </c>
      <c r="D7" s="4" t="s">
        <v>430</v>
      </c>
      <c r="E7" s="5">
        <v>0.5</v>
      </c>
    </row>
    <row r="8" spans="1:20" x14ac:dyDescent="0.25">
      <c r="A8" s="4" t="s">
        <v>428</v>
      </c>
      <c r="B8" s="5">
        <v>1</v>
      </c>
      <c r="D8" s="4" t="s">
        <v>431</v>
      </c>
      <c r="E8" s="5">
        <v>6.9047619047619052E-2</v>
      </c>
    </row>
    <row r="9" spans="1:20" x14ac:dyDescent="0.25">
      <c r="D9" s="4" t="s">
        <v>433</v>
      </c>
      <c r="E9" s="5">
        <v>9.5238095238095247E-3</v>
      </c>
    </row>
    <row r="10" spans="1:20" x14ac:dyDescent="0.25">
      <c r="D10" s="4" t="s">
        <v>435</v>
      </c>
      <c r="E10" s="5">
        <v>9.5238095238095247E-3</v>
      </c>
    </row>
    <row r="11" spans="1:20" x14ac:dyDescent="0.25">
      <c r="D11" s="4" t="s">
        <v>440</v>
      </c>
      <c r="E11" s="5">
        <v>2.3809523809523812E-3</v>
      </c>
    </row>
    <row r="12" spans="1:20" x14ac:dyDescent="0.25">
      <c r="D12" s="4" t="s">
        <v>441</v>
      </c>
      <c r="E12" s="5">
        <v>8.8095238095238101E-2</v>
      </c>
    </row>
    <row r="13" spans="1:20" x14ac:dyDescent="0.25">
      <c r="D13" s="4" t="s">
        <v>436</v>
      </c>
      <c r="E13" s="5">
        <v>7.1428571428571426E-3</v>
      </c>
    </row>
    <row r="14" spans="1:20" x14ac:dyDescent="0.25">
      <c r="D14" s="4" t="s">
        <v>428</v>
      </c>
      <c r="E14" s="5">
        <v>1</v>
      </c>
      <c r="I14" s="3" t="s">
        <v>2241</v>
      </c>
      <c r="J14" t="s">
        <v>2243</v>
      </c>
    </row>
    <row r="16" spans="1:20" x14ac:dyDescent="0.25">
      <c r="I16" s="3" t="s">
        <v>427</v>
      </c>
      <c r="J16" t="s">
        <v>442</v>
      </c>
      <c r="L16" s="3" t="s">
        <v>442</v>
      </c>
      <c r="M16" s="3" t="s">
        <v>1270</v>
      </c>
    </row>
    <row r="17" spans="9:22" x14ac:dyDescent="0.25">
      <c r="I17" s="11">
        <v>45868</v>
      </c>
      <c r="J17">
        <v>30</v>
      </c>
      <c r="L17" s="3" t="s">
        <v>427</v>
      </c>
      <c r="M17" t="s">
        <v>430</v>
      </c>
      <c r="N17" t="s">
        <v>435</v>
      </c>
      <c r="O17" t="s">
        <v>440</v>
      </c>
      <c r="P17" t="s">
        <v>433</v>
      </c>
      <c r="Q17" t="s">
        <v>432</v>
      </c>
      <c r="R17" t="s">
        <v>434</v>
      </c>
      <c r="S17" t="s">
        <v>436</v>
      </c>
      <c r="T17" t="s">
        <v>441</v>
      </c>
      <c r="U17" t="s">
        <v>431</v>
      </c>
      <c r="V17" t="s">
        <v>428</v>
      </c>
    </row>
    <row r="18" spans="9:22" x14ac:dyDescent="0.25">
      <c r="I18" s="11">
        <v>45869</v>
      </c>
      <c r="J18">
        <v>117</v>
      </c>
      <c r="L18" s="4" t="s">
        <v>80</v>
      </c>
      <c r="M18">
        <v>31</v>
      </c>
      <c r="N18">
        <v>1</v>
      </c>
      <c r="O18">
        <v>1</v>
      </c>
      <c r="P18">
        <v>1</v>
      </c>
      <c r="Q18">
        <v>11</v>
      </c>
      <c r="R18">
        <v>2</v>
      </c>
      <c r="T18">
        <v>1</v>
      </c>
      <c r="U18">
        <v>6</v>
      </c>
      <c r="V18">
        <v>54</v>
      </c>
    </row>
    <row r="19" spans="9:22" x14ac:dyDescent="0.25">
      <c r="I19" s="11">
        <v>45873</v>
      </c>
      <c r="J19">
        <v>64</v>
      </c>
      <c r="L19" s="4" t="s">
        <v>53</v>
      </c>
      <c r="Q19">
        <v>1</v>
      </c>
      <c r="V19">
        <v>1</v>
      </c>
    </row>
    <row r="20" spans="9:22" x14ac:dyDescent="0.25">
      <c r="I20" s="11">
        <v>45874</v>
      </c>
      <c r="J20">
        <v>26</v>
      </c>
      <c r="L20" s="4" t="s">
        <v>1040</v>
      </c>
      <c r="M20">
        <v>25</v>
      </c>
      <c r="Q20">
        <v>4</v>
      </c>
      <c r="V20">
        <v>29</v>
      </c>
    </row>
    <row r="21" spans="9:22" x14ac:dyDescent="0.25">
      <c r="I21" s="11">
        <v>45875</v>
      </c>
      <c r="J21">
        <v>64</v>
      </c>
      <c r="L21" s="4" t="s">
        <v>513</v>
      </c>
      <c r="M21">
        <v>23</v>
      </c>
      <c r="Q21">
        <v>16</v>
      </c>
      <c r="U21">
        <v>4</v>
      </c>
      <c r="V21">
        <v>43</v>
      </c>
    </row>
    <row r="22" spans="9:22" x14ac:dyDescent="0.25">
      <c r="I22" s="11">
        <v>45876</v>
      </c>
      <c r="J22">
        <v>95</v>
      </c>
      <c r="L22" s="4" t="s">
        <v>1333</v>
      </c>
      <c r="M22">
        <v>19</v>
      </c>
      <c r="Q22">
        <v>5</v>
      </c>
      <c r="S22">
        <v>1</v>
      </c>
      <c r="U22">
        <v>3</v>
      </c>
      <c r="V22">
        <v>28</v>
      </c>
    </row>
    <row r="23" spans="9:22" x14ac:dyDescent="0.25">
      <c r="I23" s="11">
        <v>45877</v>
      </c>
      <c r="J23">
        <v>24</v>
      </c>
      <c r="L23" s="4" t="s">
        <v>112</v>
      </c>
      <c r="M23">
        <v>11</v>
      </c>
      <c r="P23">
        <v>3</v>
      </c>
      <c r="Q23">
        <v>21</v>
      </c>
      <c r="U23">
        <v>5</v>
      </c>
      <c r="V23">
        <v>40</v>
      </c>
    </row>
    <row r="24" spans="9:22" x14ac:dyDescent="0.25">
      <c r="I24" s="11" t="s">
        <v>428</v>
      </c>
      <c r="J24">
        <v>420</v>
      </c>
      <c r="L24" s="4" t="s">
        <v>819</v>
      </c>
      <c r="M24">
        <v>23</v>
      </c>
      <c r="Q24">
        <v>12</v>
      </c>
      <c r="U24">
        <v>2</v>
      </c>
      <c r="V24">
        <v>37</v>
      </c>
    </row>
    <row r="25" spans="9:22" x14ac:dyDescent="0.25">
      <c r="L25" s="4" t="s">
        <v>2172</v>
      </c>
      <c r="M25">
        <v>5</v>
      </c>
      <c r="Q25">
        <v>10</v>
      </c>
      <c r="S25">
        <v>1</v>
      </c>
      <c r="V25">
        <v>16</v>
      </c>
    </row>
    <row r="26" spans="9:22" x14ac:dyDescent="0.25">
      <c r="L26" s="4" t="s">
        <v>325</v>
      </c>
      <c r="U26">
        <v>1</v>
      </c>
      <c r="V26">
        <v>1</v>
      </c>
    </row>
    <row r="27" spans="9:22" x14ac:dyDescent="0.25">
      <c r="L27" s="4" t="s">
        <v>52</v>
      </c>
      <c r="M27">
        <v>93</v>
      </c>
      <c r="N27">
        <v>3</v>
      </c>
      <c r="P27">
        <v>1</v>
      </c>
      <c r="Q27">
        <v>65</v>
      </c>
      <c r="R27">
        <v>1</v>
      </c>
      <c r="S27">
        <v>2</v>
      </c>
      <c r="T27">
        <v>33</v>
      </c>
      <c r="U27">
        <v>14</v>
      </c>
      <c r="V27">
        <v>212</v>
      </c>
    </row>
    <row r="28" spans="9:22" x14ac:dyDescent="0.25">
      <c r="L28" s="4" t="s">
        <v>2176</v>
      </c>
      <c r="M28">
        <v>11</v>
      </c>
      <c r="Q28">
        <v>22</v>
      </c>
      <c r="T28">
        <v>6</v>
      </c>
      <c r="U28">
        <v>3</v>
      </c>
      <c r="V28">
        <v>42</v>
      </c>
    </row>
    <row r="29" spans="9:22" x14ac:dyDescent="0.25">
      <c r="L29" s="4" t="s">
        <v>428</v>
      </c>
      <c r="M29">
        <v>241</v>
      </c>
      <c r="N29">
        <v>4</v>
      </c>
      <c r="O29">
        <v>1</v>
      </c>
      <c r="P29">
        <v>5</v>
      </c>
      <c r="Q29">
        <v>167</v>
      </c>
      <c r="R29">
        <v>3</v>
      </c>
      <c r="S29">
        <v>4</v>
      </c>
      <c r="T29">
        <v>40</v>
      </c>
      <c r="U29">
        <v>38</v>
      </c>
      <c r="V29">
        <v>503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7CF9-FD47-4F30-9729-90B7F5EB5CA8}">
  <dimension ref="A1:AC92"/>
  <sheetViews>
    <sheetView zoomScale="80" zoomScaleNormal="80" workbookViewId="0">
      <selection activeCell="H19" sqref="H19"/>
    </sheetView>
  </sheetViews>
  <sheetFormatPr defaultRowHeight="13.2" x14ac:dyDescent="0.25"/>
  <cols>
    <col min="1" max="1" width="12.21875" bestFit="1" customWidth="1"/>
    <col min="2" max="2" width="26.5546875" bestFit="1" customWidth="1"/>
    <col min="3" max="3" width="21.77734375" bestFit="1" customWidth="1"/>
    <col min="4" max="4" width="8.33203125" bestFit="1" customWidth="1"/>
    <col min="5" max="5" width="8.44140625" bestFit="1" customWidth="1"/>
    <col min="6" max="6" width="7.6640625" bestFit="1" customWidth="1"/>
    <col min="7" max="7" width="10.6640625" bestFit="1" customWidth="1"/>
    <col min="11" max="11" width="21.88671875" bestFit="1" customWidth="1"/>
    <col min="12" max="12" width="18.33203125" bestFit="1" customWidth="1"/>
    <col min="13" max="13" width="18.6640625" bestFit="1" customWidth="1"/>
    <col min="14" max="14" width="12.21875" bestFit="1" customWidth="1"/>
    <col min="17" max="18" width="14" bestFit="1" customWidth="1"/>
    <col min="19" max="19" width="18.33203125" bestFit="1" customWidth="1"/>
    <col min="22" max="22" width="13.5546875" bestFit="1" customWidth="1"/>
  </cols>
  <sheetData>
    <row r="1" spans="1:19" x14ac:dyDescent="0.25">
      <c r="B1" s="19" t="s">
        <v>1273</v>
      </c>
      <c r="C1" s="19" t="s">
        <v>1274</v>
      </c>
      <c r="D1" s="19" t="s">
        <v>1275</v>
      </c>
      <c r="E1" s="19" t="s">
        <v>1276</v>
      </c>
      <c r="F1" s="21" t="s">
        <v>2780</v>
      </c>
      <c r="K1" s="3" t="s">
        <v>426</v>
      </c>
      <c r="L1" t="s">
        <v>1277</v>
      </c>
      <c r="Q1" s="3" t="s">
        <v>2241</v>
      </c>
      <c r="R1" t="s" vm="1">
        <v>3053</v>
      </c>
    </row>
    <row r="2" spans="1:19" x14ac:dyDescent="0.25">
      <c r="A2" s="16" t="s">
        <v>52</v>
      </c>
      <c r="B2" s="24" t="s">
        <v>270</v>
      </c>
      <c r="C2" s="17">
        <f>H2/2</f>
        <v>140</v>
      </c>
      <c r="D2" s="17">
        <f>VLOOKUP(B2,$K$5:$L$15,2,0)</f>
        <v>58</v>
      </c>
      <c r="E2" s="17">
        <f>C2-D2</f>
        <v>82</v>
      </c>
      <c r="F2" s="22">
        <f>D2/C2</f>
        <v>0.41428571428571431</v>
      </c>
      <c r="H2" s="17">
        <v>280</v>
      </c>
      <c r="K2" s="3" t="s">
        <v>9</v>
      </c>
      <c r="L2" t="s">
        <v>1277</v>
      </c>
      <c r="Q2" s="3" t="s">
        <v>426</v>
      </c>
      <c r="R2" t="s" vm="2">
        <v>3053</v>
      </c>
    </row>
    <row r="3" spans="1:19" x14ac:dyDescent="0.25">
      <c r="A3" s="16" t="s">
        <v>52</v>
      </c>
      <c r="B3" s="23" t="s">
        <v>42</v>
      </c>
      <c r="C3" s="17">
        <f t="shared" ref="C3:C11" si="0">H3/2</f>
        <v>80</v>
      </c>
      <c r="D3" s="17">
        <f t="shared" ref="D3:D10" si="1">VLOOKUP(B3,$K$5:$L$15,2,0)</f>
        <v>41</v>
      </c>
      <c r="E3" s="17">
        <f t="shared" ref="E3:E11" si="2">C3-D3</f>
        <v>39</v>
      </c>
      <c r="F3" s="22">
        <f t="shared" ref="F3:F11" si="3">D3/C3</f>
        <v>0.51249999999999996</v>
      </c>
      <c r="H3" s="17">
        <v>160</v>
      </c>
      <c r="K3" s="3" t="s">
        <v>7</v>
      </c>
      <c r="L3" t="s">
        <v>1277</v>
      </c>
    </row>
    <row r="4" spans="1:19" x14ac:dyDescent="0.25">
      <c r="A4" s="16" t="s">
        <v>52</v>
      </c>
      <c r="B4" s="16" t="s">
        <v>90</v>
      </c>
      <c r="C4" s="17">
        <v>65</v>
      </c>
      <c r="D4" s="17">
        <f t="shared" si="1"/>
        <v>49</v>
      </c>
      <c r="E4" s="17">
        <f t="shared" si="2"/>
        <v>16</v>
      </c>
      <c r="F4" s="22">
        <f t="shared" si="3"/>
        <v>0.75384615384615383</v>
      </c>
      <c r="H4" s="17">
        <v>129</v>
      </c>
      <c r="K4" s="3" t="s">
        <v>2241</v>
      </c>
      <c r="L4" t="s">
        <v>2243</v>
      </c>
      <c r="Q4" s="3" t="s">
        <v>427</v>
      </c>
      <c r="R4" t="s">
        <v>2245</v>
      </c>
      <c r="S4" t="s">
        <v>442</v>
      </c>
    </row>
    <row r="5" spans="1:19" x14ac:dyDescent="0.25">
      <c r="A5" s="16" t="s">
        <v>52</v>
      </c>
      <c r="B5" s="23" t="s">
        <v>119</v>
      </c>
      <c r="C5" s="17">
        <f t="shared" si="0"/>
        <v>50</v>
      </c>
      <c r="D5" s="17">
        <f t="shared" si="1"/>
        <v>20</v>
      </c>
      <c r="E5" s="17">
        <f t="shared" si="2"/>
        <v>30</v>
      </c>
      <c r="F5" s="22">
        <f t="shared" si="3"/>
        <v>0.4</v>
      </c>
      <c r="H5" s="17">
        <v>100</v>
      </c>
      <c r="Q5" s="4" t="s">
        <v>2244</v>
      </c>
      <c r="R5">
        <v>7</v>
      </c>
      <c r="S5">
        <v>503</v>
      </c>
    </row>
    <row r="6" spans="1:19" x14ac:dyDescent="0.25">
      <c r="A6" s="16" t="s">
        <v>52</v>
      </c>
      <c r="B6" s="16" t="s">
        <v>521</v>
      </c>
      <c r="C6" s="17">
        <f t="shared" si="0"/>
        <v>50</v>
      </c>
      <c r="D6" s="17">
        <f t="shared" si="1"/>
        <v>32</v>
      </c>
      <c r="E6" s="17">
        <f t="shared" si="2"/>
        <v>18</v>
      </c>
      <c r="F6" s="22">
        <f t="shared" si="3"/>
        <v>0.64</v>
      </c>
      <c r="H6" s="17">
        <v>100</v>
      </c>
      <c r="K6" s="3" t="s">
        <v>427</v>
      </c>
      <c r="L6" t="s">
        <v>442</v>
      </c>
      <c r="Q6" s="4" t="s">
        <v>428</v>
      </c>
      <c r="R6">
        <v>7</v>
      </c>
      <c r="S6">
        <v>503</v>
      </c>
    </row>
    <row r="7" spans="1:19" x14ac:dyDescent="0.25">
      <c r="A7" s="16" t="s">
        <v>52</v>
      </c>
      <c r="B7" s="23" t="s">
        <v>71</v>
      </c>
      <c r="C7" s="17">
        <f t="shared" si="0"/>
        <v>45</v>
      </c>
      <c r="D7" s="17">
        <f t="shared" si="1"/>
        <v>29</v>
      </c>
      <c r="E7" s="17">
        <f t="shared" si="2"/>
        <v>16</v>
      </c>
      <c r="F7" s="22">
        <f t="shared" si="3"/>
        <v>0.64444444444444449</v>
      </c>
      <c r="H7" s="17">
        <v>90</v>
      </c>
      <c r="K7" s="4" t="s">
        <v>521</v>
      </c>
      <c r="L7">
        <v>32</v>
      </c>
    </row>
    <row r="8" spans="1:19" x14ac:dyDescent="0.25">
      <c r="A8" s="16" t="s">
        <v>52</v>
      </c>
      <c r="B8" s="16" t="s">
        <v>279</v>
      </c>
      <c r="C8" s="17">
        <v>40</v>
      </c>
      <c r="D8" s="17">
        <f t="shared" si="1"/>
        <v>27</v>
      </c>
      <c r="E8" s="17">
        <f t="shared" si="2"/>
        <v>13</v>
      </c>
      <c r="F8" s="22">
        <f t="shared" si="3"/>
        <v>0.67500000000000004</v>
      </c>
      <c r="H8" s="17">
        <v>81</v>
      </c>
      <c r="K8" s="4" t="s">
        <v>130</v>
      </c>
      <c r="L8">
        <v>22</v>
      </c>
    </row>
    <row r="9" spans="1:19" x14ac:dyDescent="0.25">
      <c r="A9" s="16" t="s">
        <v>52</v>
      </c>
      <c r="B9" s="16" t="s">
        <v>130</v>
      </c>
      <c r="C9" s="17">
        <f t="shared" si="0"/>
        <v>20</v>
      </c>
      <c r="D9" s="17">
        <f t="shared" si="1"/>
        <v>22</v>
      </c>
      <c r="E9" s="17">
        <f t="shared" si="2"/>
        <v>-2</v>
      </c>
      <c r="F9" s="22">
        <f t="shared" si="3"/>
        <v>1.1000000000000001</v>
      </c>
      <c r="H9" s="17">
        <v>40</v>
      </c>
      <c r="K9" s="4" t="s">
        <v>42</v>
      </c>
      <c r="L9">
        <v>41</v>
      </c>
    </row>
    <row r="10" spans="1:19" x14ac:dyDescent="0.25">
      <c r="A10" s="16" t="s">
        <v>52</v>
      </c>
      <c r="B10" s="16" t="s">
        <v>1271</v>
      </c>
      <c r="C10" s="17">
        <f t="shared" si="0"/>
        <v>10</v>
      </c>
      <c r="D10" s="17">
        <f t="shared" si="1"/>
        <v>142</v>
      </c>
      <c r="E10" s="17">
        <f t="shared" si="2"/>
        <v>-132</v>
      </c>
      <c r="F10" s="22">
        <f t="shared" si="3"/>
        <v>14.2</v>
      </c>
      <c r="H10" s="17">
        <v>20</v>
      </c>
      <c r="K10" s="4" t="s">
        <v>90</v>
      </c>
      <c r="L10">
        <v>49</v>
      </c>
    </row>
    <row r="11" spans="1:19" x14ac:dyDescent="0.25">
      <c r="A11" s="16"/>
      <c r="B11" s="18" t="s">
        <v>2179</v>
      </c>
      <c r="C11" s="17">
        <f t="shared" si="0"/>
        <v>500</v>
      </c>
      <c r="D11" s="17">
        <f t="shared" ref="D11" si="4">SUM(D2:D10)</f>
        <v>420</v>
      </c>
      <c r="E11" s="17">
        <f t="shared" si="2"/>
        <v>80</v>
      </c>
      <c r="F11" s="22">
        <f t="shared" si="3"/>
        <v>0.84</v>
      </c>
      <c r="H11" s="17">
        <v>1000</v>
      </c>
      <c r="K11" s="4" t="s">
        <v>279</v>
      </c>
      <c r="L11">
        <v>27</v>
      </c>
    </row>
    <row r="12" spans="1:19" x14ac:dyDescent="0.25">
      <c r="A12" s="19" t="s">
        <v>2178</v>
      </c>
      <c r="B12" s="19" t="s">
        <v>10</v>
      </c>
      <c r="C12" s="19" t="s">
        <v>11</v>
      </c>
      <c r="D12" s="19" t="s">
        <v>1274</v>
      </c>
      <c r="E12" s="19" t="s">
        <v>1275</v>
      </c>
      <c r="F12" s="19" t="s">
        <v>1276</v>
      </c>
      <c r="K12" s="4" t="s">
        <v>270</v>
      </c>
      <c r="L12">
        <v>58</v>
      </c>
      <c r="N12" s="16" t="s">
        <v>2781</v>
      </c>
      <c r="O12" s="16" t="s">
        <v>1274</v>
      </c>
      <c r="P12" s="16" t="s">
        <v>1275</v>
      </c>
      <c r="Q12" s="16" t="s">
        <v>2782</v>
      </c>
      <c r="R12" s="16" t="s">
        <v>2780</v>
      </c>
    </row>
    <row r="13" spans="1:19" x14ac:dyDescent="0.25">
      <c r="A13" s="16" t="s">
        <v>52</v>
      </c>
      <c r="B13" s="16" t="s">
        <v>79</v>
      </c>
      <c r="C13" s="16" t="s">
        <v>2163</v>
      </c>
      <c r="D13" s="17">
        <v>40</v>
      </c>
      <c r="E13" s="17">
        <f t="shared" ref="E13:E37" si="5">IFERROR(VLOOKUP(C13,$K$23:$L$46,2,0),0)</f>
        <v>0</v>
      </c>
      <c r="F13" s="17">
        <f>D13-E13</f>
        <v>40</v>
      </c>
      <c r="K13" s="4" t="s">
        <v>441</v>
      </c>
      <c r="L13">
        <v>142</v>
      </c>
      <c r="N13" s="16" t="s">
        <v>79</v>
      </c>
      <c r="O13" s="17">
        <v>571</v>
      </c>
      <c r="P13" s="17">
        <v>172</v>
      </c>
      <c r="Q13" s="17">
        <f>O13-P13</f>
        <v>399</v>
      </c>
      <c r="R13" s="25">
        <f>P13/O13</f>
        <v>0.30122591943957966</v>
      </c>
    </row>
    <row r="14" spans="1:19" x14ac:dyDescent="0.25">
      <c r="A14" s="16" t="s">
        <v>52</v>
      </c>
      <c r="B14" s="16" t="s">
        <v>79</v>
      </c>
      <c r="C14" s="16" t="s">
        <v>2164</v>
      </c>
      <c r="D14" s="17">
        <v>40</v>
      </c>
      <c r="E14" s="17">
        <f t="shared" si="5"/>
        <v>0</v>
      </c>
      <c r="F14" s="17">
        <f t="shared" ref="F14:F37" si="6">D14-E14</f>
        <v>40</v>
      </c>
      <c r="K14" s="4" t="s">
        <v>119</v>
      </c>
      <c r="L14">
        <v>20</v>
      </c>
      <c r="N14" s="16" t="s">
        <v>52</v>
      </c>
      <c r="O14" s="17">
        <v>332</v>
      </c>
      <c r="P14" s="17">
        <v>224</v>
      </c>
      <c r="Q14" s="17">
        <f t="shared" ref="Q14:Q15" si="7">O14-P14</f>
        <v>108</v>
      </c>
      <c r="R14" s="25">
        <f t="shared" ref="R14:R15" si="8">P14/O14</f>
        <v>0.67469879518072284</v>
      </c>
    </row>
    <row r="15" spans="1:19" x14ac:dyDescent="0.25">
      <c r="A15" s="16" t="s">
        <v>52</v>
      </c>
      <c r="B15" s="16" t="s">
        <v>79</v>
      </c>
      <c r="C15" s="16" t="s">
        <v>1333</v>
      </c>
      <c r="D15" s="17">
        <v>40</v>
      </c>
      <c r="E15" s="17">
        <f t="shared" si="5"/>
        <v>27</v>
      </c>
      <c r="F15" s="17">
        <f t="shared" si="6"/>
        <v>13</v>
      </c>
      <c r="K15" s="4" t="s">
        <v>71</v>
      </c>
      <c r="L15">
        <v>29</v>
      </c>
      <c r="N15" s="16" t="s">
        <v>2165</v>
      </c>
      <c r="O15" s="17">
        <v>97</v>
      </c>
      <c r="P15" s="17">
        <v>24</v>
      </c>
      <c r="Q15" s="17">
        <f t="shared" si="7"/>
        <v>73</v>
      </c>
      <c r="R15" s="25">
        <f t="shared" si="8"/>
        <v>0.24742268041237114</v>
      </c>
    </row>
    <row r="16" spans="1:19" x14ac:dyDescent="0.25">
      <c r="A16" s="16" t="s">
        <v>52</v>
      </c>
      <c r="B16" s="16" t="s">
        <v>79</v>
      </c>
      <c r="C16" s="16" t="s">
        <v>2165</v>
      </c>
      <c r="D16" s="17">
        <v>40</v>
      </c>
      <c r="E16" s="17">
        <f t="shared" si="5"/>
        <v>0</v>
      </c>
      <c r="F16" s="17">
        <f t="shared" si="6"/>
        <v>40</v>
      </c>
      <c r="K16" s="4" t="s">
        <v>428</v>
      </c>
      <c r="L16">
        <v>420</v>
      </c>
    </row>
    <row r="17" spans="1:19" x14ac:dyDescent="0.25">
      <c r="A17" s="16" t="s">
        <v>52</v>
      </c>
      <c r="B17" s="16" t="s">
        <v>79</v>
      </c>
      <c r="C17" s="16" t="s">
        <v>2166</v>
      </c>
      <c r="D17" s="17">
        <v>40</v>
      </c>
      <c r="E17" s="17">
        <f t="shared" si="5"/>
        <v>0</v>
      </c>
      <c r="F17" s="17">
        <f t="shared" si="6"/>
        <v>40</v>
      </c>
      <c r="K17" s="3" t="s">
        <v>426</v>
      </c>
      <c r="L17" t="s">
        <v>1277</v>
      </c>
    </row>
    <row r="18" spans="1:19" x14ac:dyDescent="0.25">
      <c r="A18" s="16" t="s">
        <v>52</v>
      </c>
      <c r="B18" s="16" t="s">
        <v>79</v>
      </c>
      <c r="C18" s="16" t="s">
        <v>2167</v>
      </c>
      <c r="D18" s="17">
        <v>40</v>
      </c>
      <c r="E18" s="17">
        <f t="shared" si="5"/>
        <v>0</v>
      </c>
      <c r="F18" s="17">
        <f t="shared" si="6"/>
        <v>40</v>
      </c>
      <c r="K18" s="3" t="s">
        <v>9</v>
      </c>
      <c r="L18" t="s">
        <v>1277</v>
      </c>
    </row>
    <row r="19" spans="1:19" x14ac:dyDescent="0.25">
      <c r="A19" s="16" t="s">
        <v>52</v>
      </c>
      <c r="B19" s="16" t="s">
        <v>79</v>
      </c>
      <c r="C19" s="16" t="s">
        <v>2168</v>
      </c>
      <c r="D19" s="17">
        <v>40</v>
      </c>
      <c r="E19" s="17">
        <f t="shared" si="5"/>
        <v>0</v>
      </c>
      <c r="F19" s="17">
        <f t="shared" si="6"/>
        <v>40</v>
      </c>
      <c r="G19" s="5"/>
      <c r="K19" s="3" t="s">
        <v>7</v>
      </c>
      <c r="L19" t="s">
        <v>1277</v>
      </c>
    </row>
    <row r="20" spans="1:19" x14ac:dyDescent="0.25">
      <c r="A20" s="16" t="s">
        <v>52</v>
      </c>
      <c r="B20" s="16" t="s">
        <v>79</v>
      </c>
      <c r="C20" s="16" t="s">
        <v>79</v>
      </c>
      <c r="D20" s="17">
        <v>40</v>
      </c>
      <c r="E20" s="17">
        <f t="shared" si="5"/>
        <v>0</v>
      </c>
      <c r="F20" s="17">
        <f t="shared" si="6"/>
        <v>40</v>
      </c>
      <c r="G20" s="5"/>
      <c r="K20" s="3" t="s">
        <v>2241</v>
      </c>
      <c r="L20" t="s">
        <v>2243</v>
      </c>
      <c r="R20" s="3" t="s">
        <v>2241</v>
      </c>
      <c r="S20" t="s">
        <v>2243</v>
      </c>
    </row>
    <row r="21" spans="1:19" x14ac:dyDescent="0.25">
      <c r="A21" s="16" t="s">
        <v>52</v>
      </c>
      <c r="B21" s="16" t="s">
        <v>79</v>
      </c>
      <c r="C21" s="16" t="s">
        <v>80</v>
      </c>
      <c r="D21" s="17">
        <v>40</v>
      </c>
      <c r="E21" s="17">
        <f t="shared" si="5"/>
        <v>49</v>
      </c>
      <c r="F21" s="17">
        <f t="shared" si="6"/>
        <v>-9</v>
      </c>
      <c r="G21" s="5"/>
    </row>
    <row r="22" spans="1:19" x14ac:dyDescent="0.25">
      <c r="A22" s="16" t="s">
        <v>52</v>
      </c>
      <c r="B22" s="16" t="s">
        <v>79</v>
      </c>
      <c r="C22" s="16" t="s">
        <v>112</v>
      </c>
      <c r="D22" s="17">
        <v>40</v>
      </c>
      <c r="E22" s="17">
        <f t="shared" si="5"/>
        <v>23</v>
      </c>
      <c r="F22" s="17">
        <f t="shared" si="6"/>
        <v>17</v>
      </c>
      <c r="G22" s="5"/>
      <c r="K22" s="3" t="s">
        <v>427</v>
      </c>
      <c r="L22" t="s">
        <v>442</v>
      </c>
      <c r="R22" s="3" t="s">
        <v>427</v>
      </c>
      <c r="S22" t="s">
        <v>442</v>
      </c>
    </row>
    <row r="23" spans="1:19" x14ac:dyDescent="0.25">
      <c r="A23" s="16" t="s">
        <v>52</v>
      </c>
      <c r="B23" s="16" t="s">
        <v>79</v>
      </c>
      <c r="C23" s="16" t="s">
        <v>325</v>
      </c>
      <c r="D23" s="17">
        <v>40</v>
      </c>
      <c r="E23" s="17">
        <f t="shared" si="5"/>
        <v>0</v>
      </c>
      <c r="F23" s="17">
        <f t="shared" si="6"/>
        <v>40</v>
      </c>
      <c r="G23" s="5"/>
      <c r="K23" s="4" t="s">
        <v>80</v>
      </c>
      <c r="L23">
        <v>49</v>
      </c>
      <c r="R23" s="4" t="s">
        <v>55</v>
      </c>
      <c r="S23" s="5">
        <v>0.44047619047619047</v>
      </c>
    </row>
    <row r="24" spans="1:19" x14ac:dyDescent="0.25">
      <c r="A24" s="16" t="s">
        <v>52</v>
      </c>
      <c r="B24" s="16" t="s">
        <v>79</v>
      </c>
      <c r="C24" s="16" t="s">
        <v>1040</v>
      </c>
      <c r="D24" s="17">
        <v>40</v>
      </c>
      <c r="E24" s="17">
        <f t="shared" si="5"/>
        <v>20</v>
      </c>
      <c r="F24" s="17">
        <f t="shared" si="6"/>
        <v>20</v>
      </c>
      <c r="G24" s="5"/>
      <c r="K24" s="4" t="s">
        <v>1040</v>
      </c>
      <c r="L24">
        <v>20</v>
      </c>
      <c r="R24" s="4" t="s">
        <v>136</v>
      </c>
      <c r="S24" s="5">
        <v>0.55952380952380953</v>
      </c>
    </row>
    <row r="25" spans="1:19" x14ac:dyDescent="0.25">
      <c r="A25" s="16" t="s">
        <v>52</v>
      </c>
      <c r="B25" s="16" t="s">
        <v>79</v>
      </c>
      <c r="C25" s="16" t="s">
        <v>819</v>
      </c>
      <c r="D25" s="17">
        <v>40</v>
      </c>
      <c r="E25" s="17">
        <f t="shared" si="5"/>
        <v>23</v>
      </c>
      <c r="F25" s="17">
        <f t="shared" si="6"/>
        <v>17</v>
      </c>
      <c r="G25" s="5"/>
      <c r="K25" s="4" t="s">
        <v>513</v>
      </c>
      <c r="L25">
        <v>30</v>
      </c>
      <c r="R25" s="4" t="s">
        <v>428</v>
      </c>
      <c r="S25" s="5">
        <v>1</v>
      </c>
    </row>
    <row r="26" spans="1:19" x14ac:dyDescent="0.25">
      <c r="A26" s="16" t="s">
        <v>52</v>
      </c>
      <c r="B26" s="16" t="s">
        <v>79</v>
      </c>
      <c r="C26" s="16" t="s">
        <v>513</v>
      </c>
      <c r="D26" s="17">
        <v>40</v>
      </c>
      <c r="E26" s="17">
        <f t="shared" si="5"/>
        <v>30</v>
      </c>
      <c r="F26" s="17">
        <f t="shared" si="6"/>
        <v>10</v>
      </c>
      <c r="G26" s="5"/>
      <c r="K26" s="4" t="s">
        <v>1333</v>
      </c>
      <c r="L26">
        <v>27</v>
      </c>
    </row>
    <row r="27" spans="1:19" x14ac:dyDescent="0.25">
      <c r="A27" s="16" t="s">
        <v>52</v>
      </c>
      <c r="B27" s="16" t="s">
        <v>52</v>
      </c>
      <c r="C27" s="16" t="s">
        <v>2169</v>
      </c>
      <c r="D27" s="17">
        <v>40</v>
      </c>
      <c r="E27" s="17">
        <f t="shared" si="5"/>
        <v>0</v>
      </c>
      <c r="F27" s="17">
        <f t="shared" si="6"/>
        <v>40</v>
      </c>
      <c r="G27" s="5"/>
      <c r="K27" s="4" t="s">
        <v>112</v>
      </c>
      <c r="L27">
        <v>23</v>
      </c>
    </row>
    <row r="28" spans="1:19" x14ac:dyDescent="0.25">
      <c r="A28" s="16" t="s">
        <v>52</v>
      </c>
      <c r="B28" s="16" t="s">
        <v>52</v>
      </c>
      <c r="C28" s="16" t="s">
        <v>2170</v>
      </c>
      <c r="D28" s="17">
        <v>40</v>
      </c>
      <c r="E28" s="17">
        <f t="shared" si="5"/>
        <v>0</v>
      </c>
      <c r="F28" s="17">
        <f t="shared" si="6"/>
        <v>40</v>
      </c>
      <c r="G28" s="5"/>
      <c r="K28" s="4" t="s">
        <v>819</v>
      </c>
      <c r="L28">
        <v>23</v>
      </c>
      <c r="R28" s="3" t="s">
        <v>2241</v>
      </c>
      <c r="S28" t="s">
        <v>2243</v>
      </c>
    </row>
    <row r="29" spans="1:19" x14ac:dyDescent="0.25">
      <c r="A29" s="16" t="s">
        <v>52</v>
      </c>
      <c r="B29" s="16" t="s">
        <v>52</v>
      </c>
      <c r="C29" s="16" t="s">
        <v>52</v>
      </c>
      <c r="D29" s="17">
        <v>40</v>
      </c>
      <c r="E29" s="17">
        <f t="shared" si="5"/>
        <v>208</v>
      </c>
      <c r="F29" s="17">
        <f t="shared" si="6"/>
        <v>-168</v>
      </c>
      <c r="G29" s="5"/>
      <c r="K29" s="4" t="s">
        <v>52</v>
      </c>
      <c r="L29">
        <v>208</v>
      </c>
    </row>
    <row r="30" spans="1:19" x14ac:dyDescent="0.25">
      <c r="A30" s="16" t="s">
        <v>52</v>
      </c>
      <c r="B30" s="16" t="s">
        <v>52</v>
      </c>
      <c r="C30" s="16" t="s">
        <v>53</v>
      </c>
      <c r="D30" s="17">
        <v>40</v>
      </c>
      <c r="E30" s="17">
        <f t="shared" si="5"/>
        <v>0</v>
      </c>
      <c r="F30" s="17">
        <f t="shared" si="6"/>
        <v>40</v>
      </c>
      <c r="G30" s="5"/>
      <c r="K30" s="4" t="s">
        <v>2172</v>
      </c>
      <c r="L30">
        <v>16</v>
      </c>
      <c r="R30" s="3" t="s">
        <v>427</v>
      </c>
      <c r="S30" t="s">
        <v>442</v>
      </c>
    </row>
    <row r="31" spans="1:19" x14ac:dyDescent="0.25">
      <c r="A31" s="16" t="s">
        <v>52</v>
      </c>
      <c r="B31" s="16" t="s">
        <v>52</v>
      </c>
      <c r="C31" s="16" t="s">
        <v>2171</v>
      </c>
      <c r="D31" s="17">
        <v>40</v>
      </c>
      <c r="E31" s="17">
        <f t="shared" si="5"/>
        <v>0</v>
      </c>
      <c r="F31" s="17">
        <f t="shared" si="6"/>
        <v>40</v>
      </c>
      <c r="G31" s="5"/>
      <c r="K31" s="4" t="s">
        <v>2176</v>
      </c>
      <c r="L31">
        <v>24</v>
      </c>
      <c r="R31" s="4" t="s">
        <v>82</v>
      </c>
      <c r="S31" s="5">
        <v>0.23571428571428571</v>
      </c>
    </row>
    <row r="32" spans="1:19" x14ac:dyDescent="0.25">
      <c r="A32" s="16" t="s">
        <v>52</v>
      </c>
      <c r="B32" s="16" t="s">
        <v>52</v>
      </c>
      <c r="C32" s="16" t="s">
        <v>2172</v>
      </c>
      <c r="D32" s="17">
        <v>40</v>
      </c>
      <c r="E32" s="17">
        <f t="shared" si="5"/>
        <v>16</v>
      </c>
      <c r="F32" s="17">
        <f t="shared" si="6"/>
        <v>24</v>
      </c>
      <c r="G32" s="5"/>
      <c r="K32" s="4" t="s">
        <v>428</v>
      </c>
      <c r="L32">
        <v>420</v>
      </c>
      <c r="R32" s="4" t="s">
        <v>56</v>
      </c>
      <c r="S32" s="5">
        <v>0.31190476190476191</v>
      </c>
    </row>
    <row r="33" spans="1:29" x14ac:dyDescent="0.25">
      <c r="A33" s="16" t="s">
        <v>52</v>
      </c>
      <c r="B33" s="16" t="s">
        <v>52</v>
      </c>
      <c r="C33" s="16" t="s">
        <v>2173</v>
      </c>
      <c r="D33" s="17">
        <v>40</v>
      </c>
      <c r="E33" s="17">
        <f t="shared" si="5"/>
        <v>0</v>
      </c>
      <c r="F33" s="17">
        <f t="shared" si="6"/>
        <v>40</v>
      </c>
      <c r="G33" s="5"/>
      <c r="R33" s="4" t="s">
        <v>39</v>
      </c>
      <c r="S33" s="5">
        <v>0.29761904761904762</v>
      </c>
    </row>
    <row r="34" spans="1:29" x14ac:dyDescent="0.25">
      <c r="A34" s="16" t="s">
        <v>52</v>
      </c>
      <c r="B34" s="16" t="s">
        <v>52</v>
      </c>
      <c r="C34" s="16" t="s">
        <v>2174</v>
      </c>
      <c r="D34" s="17">
        <v>40</v>
      </c>
      <c r="E34" s="17">
        <f t="shared" si="5"/>
        <v>0</v>
      </c>
      <c r="F34" s="17">
        <f t="shared" si="6"/>
        <v>40</v>
      </c>
      <c r="G34" s="5"/>
      <c r="R34" s="4" t="s">
        <v>361</v>
      </c>
      <c r="S34" s="5">
        <v>0.15476190476190477</v>
      </c>
    </row>
    <row r="35" spans="1:29" x14ac:dyDescent="0.25">
      <c r="A35" s="16" t="s">
        <v>52</v>
      </c>
      <c r="B35" s="16" t="s">
        <v>2165</v>
      </c>
      <c r="C35" s="16" t="s">
        <v>2175</v>
      </c>
      <c r="D35" s="17">
        <v>40</v>
      </c>
      <c r="E35" s="17">
        <f t="shared" si="5"/>
        <v>0</v>
      </c>
      <c r="F35" s="17">
        <f t="shared" si="6"/>
        <v>40</v>
      </c>
      <c r="G35" s="5"/>
      <c r="R35" s="4" t="s">
        <v>428</v>
      </c>
      <c r="S35" s="5">
        <v>1</v>
      </c>
    </row>
    <row r="36" spans="1:29" x14ac:dyDescent="0.25">
      <c r="A36" s="16" t="s">
        <v>52</v>
      </c>
      <c r="B36" s="16" t="s">
        <v>2165</v>
      </c>
      <c r="C36" s="16" t="s">
        <v>2176</v>
      </c>
      <c r="D36" s="17">
        <v>40</v>
      </c>
      <c r="E36" s="17">
        <f t="shared" si="5"/>
        <v>24</v>
      </c>
      <c r="F36" s="17">
        <f t="shared" si="6"/>
        <v>16</v>
      </c>
      <c r="G36" s="5"/>
    </row>
    <row r="37" spans="1:29" x14ac:dyDescent="0.25">
      <c r="A37" s="16" t="s">
        <v>52</v>
      </c>
      <c r="B37" s="16" t="s">
        <v>2165</v>
      </c>
      <c r="C37" s="16" t="s">
        <v>2177</v>
      </c>
      <c r="D37" s="17">
        <v>40</v>
      </c>
      <c r="E37" s="17">
        <f t="shared" si="5"/>
        <v>0</v>
      </c>
      <c r="F37" s="17">
        <f t="shared" si="6"/>
        <v>40</v>
      </c>
      <c r="G37" s="5"/>
    </row>
    <row r="38" spans="1:29" x14ac:dyDescent="0.25">
      <c r="D38" s="8">
        <f>SUM(D13:D37)</f>
        <v>1000</v>
      </c>
      <c r="E38" s="8">
        <f t="shared" ref="E38:F38" si="9">SUM(E13:E37)</f>
        <v>420</v>
      </c>
      <c r="F38" s="8">
        <f t="shared" si="9"/>
        <v>580</v>
      </c>
      <c r="G38" s="5"/>
      <c r="R38" s="3" t="s">
        <v>2241</v>
      </c>
      <c r="S38" t="s">
        <v>2243</v>
      </c>
    </row>
    <row r="39" spans="1:29" x14ac:dyDescent="0.25">
      <c r="G39" s="5"/>
      <c r="R39" s="3" t="s">
        <v>422</v>
      </c>
      <c r="S39" t="s">
        <v>441</v>
      </c>
    </row>
    <row r="40" spans="1:29" x14ac:dyDescent="0.25">
      <c r="G40" s="5"/>
    </row>
    <row r="41" spans="1:29" x14ac:dyDescent="0.25">
      <c r="G41" s="5"/>
      <c r="R41" s="3" t="s">
        <v>427</v>
      </c>
      <c r="S41" t="s">
        <v>442</v>
      </c>
    </row>
    <row r="42" spans="1:29" x14ac:dyDescent="0.25">
      <c r="G42" s="5"/>
      <c r="R42" s="4" t="s">
        <v>38</v>
      </c>
      <c r="S42">
        <v>65</v>
      </c>
    </row>
    <row r="43" spans="1:29" x14ac:dyDescent="0.25">
      <c r="G43" s="5"/>
      <c r="R43" s="4" t="s">
        <v>2830</v>
      </c>
      <c r="S43">
        <v>4</v>
      </c>
      <c r="V43" s="4" t="s">
        <v>2830</v>
      </c>
      <c r="AB43" t="str" cm="1">
        <f t="array" ref="AB43:AB82">_xlfn.UNIQUE(V43:V91)</f>
        <v>Aantipandaram</v>
      </c>
      <c r="AC43" t="s">
        <v>2830</v>
      </c>
    </row>
    <row r="44" spans="1:29" x14ac:dyDescent="0.25">
      <c r="R44" s="4" t="s">
        <v>1914</v>
      </c>
      <c r="S44">
        <v>1</v>
      </c>
      <c r="V44" s="4" t="s">
        <v>2774</v>
      </c>
      <c r="AB44" t="str">
        <v>Agamudaiyar</v>
      </c>
      <c r="AC44" t="s">
        <v>2774</v>
      </c>
    </row>
    <row r="45" spans="1:29" x14ac:dyDescent="0.25">
      <c r="R45" s="4" t="s">
        <v>2773</v>
      </c>
      <c r="S45">
        <v>1</v>
      </c>
      <c r="V45" s="4" t="s">
        <v>1914</v>
      </c>
      <c r="AB45" t="str">
        <v>ambakajarar</v>
      </c>
      <c r="AC45" t="s">
        <v>1914</v>
      </c>
    </row>
    <row r="46" spans="1:29" x14ac:dyDescent="0.25">
      <c r="R46" s="4" t="s">
        <v>2827</v>
      </c>
      <c r="S46">
        <v>1</v>
      </c>
      <c r="V46" s="4" t="s">
        <v>2773</v>
      </c>
      <c r="AB46" t="str">
        <v>Ambalakar</v>
      </c>
      <c r="AC46" t="s">
        <v>2773</v>
      </c>
    </row>
    <row r="47" spans="1:29" x14ac:dyDescent="0.25">
      <c r="R47" s="4" t="s">
        <v>2160</v>
      </c>
      <c r="S47">
        <v>1</v>
      </c>
      <c r="V47" s="4"/>
      <c r="AB47">
        <v>0</v>
      </c>
      <c r="AC47" t="s">
        <v>2160</v>
      </c>
    </row>
    <row r="48" spans="1:29" x14ac:dyDescent="0.25">
      <c r="R48" s="4" t="s">
        <v>2831</v>
      </c>
      <c r="S48">
        <v>1</v>
      </c>
      <c r="V48" s="4" t="s">
        <v>2160</v>
      </c>
      <c r="AB48" t="str">
        <v>andipandaram</v>
      </c>
      <c r="AC48" t="s">
        <v>2831</v>
      </c>
    </row>
    <row r="49" spans="18:29" x14ac:dyDescent="0.25">
      <c r="R49" s="4" t="s">
        <v>1978</v>
      </c>
      <c r="S49">
        <v>1</v>
      </c>
      <c r="V49" s="4" t="s">
        <v>2831</v>
      </c>
      <c r="AB49" t="str">
        <v>Arunthathiyar</v>
      </c>
      <c r="AC49" t="s">
        <v>2776</v>
      </c>
    </row>
    <row r="50" spans="18:29" x14ac:dyDescent="0.25">
      <c r="R50" s="4" t="s">
        <v>2776</v>
      </c>
      <c r="S50">
        <v>7</v>
      </c>
      <c r="V50" s="4"/>
      <c r="AB50" t="str">
        <v>Chettiyar</v>
      </c>
      <c r="AC50" t="s">
        <v>912</v>
      </c>
    </row>
    <row r="51" spans="18:29" x14ac:dyDescent="0.25">
      <c r="R51" s="4" t="s">
        <v>2335</v>
      </c>
      <c r="S51">
        <v>1</v>
      </c>
      <c r="V51" s="4" t="s">
        <v>2776</v>
      </c>
      <c r="AB51" t="str">
        <v>Gavundar</v>
      </c>
      <c r="AC51" t="s">
        <v>2279</v>
      </c>
    </row>
    <row r="52" spans="18:29" x14ac:dyDescent="0.25">
      <c r="R52" s="4" t="s">
        <v>2279</v>
      </c>
      <c r="S52">
        <v>1</v>
      </c>
      <c r="V52" s="4"/>
      <c r="AB52" t="str">
        <v>Hindu Vannar</v>
      </c>
      <c r="AC52" t="s">
        <v>2829</v>
      </c>
    </row>
    <row r="53" spans="18:29" x14ac:dyDescent="0.25">
      <c r="R53" s="4" t="s">
        <v>2829</v>
      </c>
      <c r="S53">
        <v>12</v>
      </c>
      <c r="V53" s="4" t="s">
        <v>912</v>
      </c>
      <c r="AB53" t="str">
        <v>Isai Vellalar</v>
      </c>
      <c r="AC53" t="s">
        <v>2777</v>
      </c>
    </row>
    <row r="54" spans="18:29" x14ac:dyDescent="0.25">
      <c r="R54" s="4" t="s">
        <v>2086</v>
      </c>
      <c r="S54">
        <v>2</v>
      </c>
      <c r="V54" s="4"/>
      <c r="AB54" t="str">
        <v>Kammalar</v>
      </c>
      <c r="AC54" t="s">
        <v>1864</v>
      </c>
    </row>
    <row r="55" spans="18:29" x14ac:dyDescent="0.25">
      <c r="R55" s="4" t="s">
        <v>2123</v>
      </c>
      <c r="S55">
        <v>2</v>
      </c>
      <c r="V55" s="4" t="s">
        <v>2279</v>
      </c>
      <c r="AB55" t="str">
        <v>konar</v>
      </c>
      <c r="AC55" t="s">
        <v>2828</v>
      </c>
    </row>
    <row r="56" spans="18:29" x14ac:dyDescent="0.25">
      <c r="R56" s="4" t="s">
        <v>2777</v>
      </c>
      <c r="S56">
        <v>3</v>
      </c>
      <c r="V56" s="4" t="s">
        <v>2829</v>
      </c>
      <c r="AB56" t="str">
        <v>Kuravar</v>
      </c>
      <c r="AC56" t="s">
        <v>1187</v>
      </c>
    </row>
    <row r="57" spans="18:29" x14ac:dyDescent="0.25">
      <c r="R57" s="4" t="s">
        <v>1864</v>
      </c>
      <c r="S57">
        <v>1</v>
      </c>
      <c r="V57" s="4"/>
      <c r="AB57" t="str">
        <v>kurumban</v>
      </c>
      <c r="AC57" t="s">
        <v>2775</v>
      </c>
    </row>
    <row r="58" spans="18:29" x14ac:dyDescent="0.25">
      <c r="R58" s="4" t="s">
        <v>2828</v>
      </c>
      <c r="S58">
        <v>1</v>
      </c>
      <c r="V58" s="4"/>
      <c r="AB58" t="str">
        <v>Mudhaliyar</v>
      </c>
      <c r="AC58" t="s">
        <v>2136</v>
      </c>
    </row>
    <row r="59" spans="18:29" x14ac:dyDescent="0.25">
      <c r="R59" s="4" t="s">
        <v>1187</v>
      </c>
      <c r="S59">
        <v>1</v>
      </c>
      <c r="V59" s="4" t="s">
        <v>2777</v>
      </c>
      <c r="AB59" t="str">
        <v>muthaliyar</v>
      </c>
      <c r="AC59" t="s">
        <v>2111</v>
      </c>
    </row>
    <row r="60" spans="18:29" x14ac:dyDescent="0.25">
      <c r="R60" s="4" t="s">
        <v>2775</v>
      </c>
      <c r="S60">
        <v>4</v>
      </c>
      <c r="V60" s="4" t="s">
        <v>1864</v>
      </c>
      <c r="AB60" t="str">
        <v>naidu</v>
      </c>
      <c r="AC60" t="s">
        <v>2093</v>
      </c>
    </row>
    <row r="61" spans="18:29" x14ac:dyDescent="0.25">
      <c r="R61" s="4" t="s">
        <v>2136</v>
      </c>
      <c r="S61">
        <v>1</v>
      </c>
      <c r="V61" s="4" t="s">
        <v>2828</v>
      </c>
      <c r="AB61" t="str">
        <v>pandaram</v>
      </c>
      <c r="AC61" t="s">
        <v>2483</v>
      </c>
    </row>
    <row r="62" spans="18:29" x14ac:dyDescent="0.25">
      <c r="R62" s="4" t="s">
        <v>2111</v>
      </c>
      <c r="S62">
        <v>1</v>
      </c>
      <c r="V62" s="4" t="s">
        <v>1187</v>
      </c>
      <c r="AB62" t="str">
        <v>paraiyar</v>
      </c>
      <c r="AC62" t="s">
        <v>832</v>
      </c>
    </row>
    <row r="63" spans="18:29" x14ac:dyDescent="0.25">
      <c r="R63" s="4" t="s">
        <v>2093</v>
      </c>
      <c r="S63">
        <v>3</v>
      </c>
      <c r="V63" s="4" t="s">
        <v>2775</v>
      </c>
      <c r="AB63" t="str">
        <v>pattaiyachi</v>
      </c>
      <c r="AC63" t="s">
        <v>875</v>
      </c>
    </row>
    <row r="64" spans="18:29" x14ac:dyDescent="0.25">
      <c r="R64" s="4" t="s">
        <v>875</v>
      </c>
      <c r="S64">
        <v>1</v>
      </c>
      <c r="V64" s="4" t="s">
        <v>2136</v>
      </c>
      <c r="AB64" t="str">
        <v>settiyar</v>
      </c>
      <c r="AC64" t="s">
        <v>2267</v>
      </c>
    </row>
    <row r="65" spans="18:29" x14ac:dyDescent="0.25">
      <c r="R65" s="4" t="s">
        <v>2779</v>
      </c>
      <c r="S65">
        <v>1</v>
      </c>
      <c r="V65" s="4" t="s">
        <v>2111</v>
      </c>
      <c r="AB65" t="str">
        <v>soliavellar</v>
      </c>
      <c r="AC65" t="s">
        <v>2779</v>
      </c>
    </row>
    <row r="66" spans="18:29" x14ac:dyDescent="0.25">
      <c r="R66" s="4" t="s">
        <v>2018</v>
      </c>
      <c r="S66">
        <v>1</v>
      </c>
      <c r="V66" s="4" t="s">
        <v>2093</v>
      </c>
      <c r="AB66" t="str">
        <v>Udaiyar</v>
      </c>
      <c r="AC66" t="s">
        <v>2018</v>
      </c>
    </row>
    <row r="67" spans="18:29" x14ac:dyDescent="0.25">
      <c r="R67" s="4" t="s">
        <v>1086</v>
      </c>
      <c r="S67">
        <v>1</v>
      </c>
      <c r="V67" s="4" t="s">
        <v>2483</v>
      </c>
      <c r="AB67" t="str">
        <v>vadugar</v>
      </c>
      <c r="AC67" t="s">
        <v>1086</v>
      </c>
    </row>
    <row r="68" spans="18:29" x14ac:dyDescent="0.25">
      <c r="R68" s="4" t="s">
        <v>1960</v>
      </c>
      <c r="S68">
        <v>1</v>
      </c>
      <c r="V68" s="4"/>
      <c r="AB68" t="str">
        <v>valaiyar</v>
      </c>
      <c r="AC68" t="s">
        <v>1960</v>
      </c>
    </row>
    <row r="69" spans="18:29" x14ac:dyDescent="0.25">
      <c r="R69" s="4" t="s">
        <v>636</v>
      </c>
      <c r="S69">
        <v>5</v>
      </c>
      <c r="V69" s="4" t="s">
        <v>832</v>
      </c>
      <c r="AB69" t="str">
        <v>vaniyachettiyar</v>
      </c>
      <c r="AC69" t="s">
        <v>636</v>
      </c>
    </row>
    <row r="70" spans="18:29" x14ac:dyDescent="0.25">
      <c r="R70" s="4" t="s">
        <v>2116</v>
      </c>
      <c r="S70">
        <v>1</v>
      </c>
      <c r="V70" s="4" t="s">
        <v>875</v>
      </c>
      <c r="AB70" t="str">
        <v>vannar</v>
      </c>
      <c r="AC70" t="s">
        <v>2116</v>
      </c>
    </row>
    <row r="71" spans="18:29" x14ac:dyDescent="0.25">
      <c r="R71" s="4" t="s">
        <v>2154</v>
      </c>
      <c r="S71">
        <v>1</v>
      </c>
      <c r="V71" s="4" t="s">
        <v>2267</v>
      </c>
      <c r="AB71" t="str">
        <v>vellan chettiyar</v>
      </c>
      <c r="AC71" t="s">
        <v>2043</v>
      </c>
    </row>
    <row r="72" spans="18:29" x14ac:dyDescent="0.25">
      <c r="R72" s="4" t="s">
        <v>2043</v>
      </c>
      <c r="S72">
        <v>1</v>
      </c>
      <c r="V72" s="4" t="s">
        <v>2779</v>
      </c>
      <c r="AB72" t="str">
        <v>viralur chettiyar</v>
      </c>
      <c r="AC72" t="s">
        <v>1887</v>
      </c>
    </row>
    <row r="73" spans="18:29" x14ac:dyDescent="0.25">
      <c r="R73" s="4" t="s">
        <v>1887</v>
      </c>
      <c r="S73">
        <v>3</v>
      </c>
      <c r="V73" s="4" t="s">
        <v>2018</v>
      </c>
      <c r="AB73" t="str">
        <v>yadavar</v>
      </c>
      <c r="AC73" t="s">
        <v>738</v>
      </c>
    </row>
    <row r="74" spans="18:29" x14ac:dyDescent="0.25">
      <c r="R74" s="4" t="s">
        <v>754</v>
      </c>
      <c r="S74">
        <v>1</v>
      </c>
      <c r="V74" s="4" t="s">
        <v>1086</v>
      </c>
      <c r="AB74" t="str">
        <v>கவுண்டர்</v>
      </c>
      <c r="AC74" t="s">
        <v>754</v>
      </c>
    </row>
    <row r="75" spans="18:29" x14ac:dyDescent="0.25">
      <c r="R75" s="4" t="s">
        <v>571</v>
      </c>
      <c r="S75">
        <v>2</v>
      </c>
      <c r="V75" s="4" t="s">
        <v>1960</v>
      </c>
      <c r="AB75" t="str">
        <v>செட்டியார்</v>
      </c>
      <c r="AC75" t="s">
        <v>571</v>
      </c>
    </row>
    <row r="76" spans="18:29" x14ac:dyDescent="0.25">
      <c r="R76" s="4" t="s">
        <v>320</v>
      </c>
      <c r="S76">
        <v>1</v>
      </c>
      <c r="V76" s="4" t="s">
        <v>636</v>
      </c>
      <c r="AB76" t="str">
        <v>நாயக்கர்</v>
      </c>
      <c r="AC76" t="s">
        <v>320</v>
      </c>
    </row>
    <row r="77" spans="18:29" x14ac:dyDescent="0.25">
      <c r="R77" s="4" t="s">
        <v>473</v>
      </c>
      <c r="S77">
        <v>1</v>
      </c>
      <c r="V77" s="4" t="s">
        <v>2116</v>
      </c>
      <c r="AB77" t="str">
        <v xml:space="preserve">நாயக்கர் </v>
      </c>
      <c r="AC77" t="s">
        <v>473</v>
      </c>
    </row>
    <row r="78" spans="18:29" x14ac:dyDescent="0.25">
      <c r="R78" s="4" t="s">
        <v>303</v>
      </c>
      <c r="S78">
        <v>1</v>
      </c>
      <c r="V78" s="4"/>
      <c r="AB78" t="str">
        <v>நாவிதர்</v>
      </c>
      <c r="AC78" t="s">
        <v>303</v>
      </c>
    </row>
    <row r="79" spans="18:29" x14ac:dyDescent="0.25">
      <c r="R79" s="4" t="s">
        <v>481</v>
      </c>
      <c r="S79">
        <v>3</v>
      </c>
      <c r="V79" s="4" t="s">
        <v>2043</v>
      </c>
      <c r="AB79" t="str">
        <v xml:space="preserve">யதாவ் </v>
      </c>
      <c r="AC79" t="s">
        <v>481</v>
      </c>
    </row>
    <row r="80" spans="18:29" x14ac:dyDescent="0.25">
      <c r="R80" s="4" t="s">
        <v>558</v>
      </c>
      <c r="S80">
        <v>1</v>
      </c>
      <c r="V80" s="4" t="s">
        <v>1887</v>
      </c>
      <c r="AB80" t="str">
        <v>யாதவ்</v>
      </c>
      <c r="AC80" t="s">
        <v>558</v>
      </c>
    </row>
    <row r="81" spans="18:29" x14ac:dyDescent="0.25">
      <c r="R81" s="4" t="s">
        <v>461</v>
      </c>
      <c r="S81">
        <v>1</v>
      </c>
      <c r="V81" s="4" t="s">
        <v>738</v>
      </c>
      <c r="W81" t="str">
        <f>VLOOKUP(V81,$Y$81:$Z$92,2,0)</f>
        <v>Gounder</v>
      </c>
      <c r="Y81" t="s">
        <v>303</v>
      </c>
      <c r="Z81" t="s">
        <v>2783</v>
      </c>
      <c r="AB81" t="str">
        <v>வண்ணார்</v>
      </c>
      <c r="AC81" t="s">
        <v>461</v>
      </c>
    </row>
    <row r="82" spans="18:29" x14ac:dyDescent="0.25">
      <c r="R82" s="4" t="s">
        <v>428</v>
      </c>
      <c r="S82">
        <v>142</v>
      </c>
      <c r="V82" s="4" t="s">
        <v>754</v>
      </c>
      <c r="W82" t="str">
        <f t="shared" ref="W82:W89" si="10">VLOOKUP(V82,$Y$81:$Z$92,2,0)</f>
        <v>Chettiyar</v>
      </c>
      <c r="Y82" t="s">
        <v>320</v>
      </c>
      <c r="Z82" t="s">
        <v>2784</v>
      </c>
      <c r="AB82" t="str">
        <v xml:space="preserve">வண்ணார் </v>
      </c>
    </row>
    <row r="83" spans="18:29" x14ac:dyDescent="0.25">
      <c r="V83" s="4" t="s">
        <v>571</v>
      </c>
      <c r="W83" t="str">
        <f t="shared" si="10"/>
        <v>Nayak</v>
      </c>
      <c r="Y83" t="s">
        <v>461</v>
      </c>
      <c r="Z83" t="s">
        <v>643</v>
      </c>
    </row>
    <row r="84" spans="18:29" x14ac:dyDescent="0.25">
      <c r="V84" s="4" t="s">
        <v>320</v>
      </c>
      <c r="W84" t="str">
        <f t="shared" si="10"/>
        <v>Nayak</v>
      </c>
      <c r="Y84" t="s">
        <v>473</v>
      </c>
      <c r="Z84" t="s">
        <v>2785</v>
      </c>
      <c r="AA84" t="s">
        <v>2786</v>
      </c>
    </row>
    <row r="85" spans="18:29" x14ac:dyDescent="0.25">
      <c r="V85" s="4" t="s">
        <v>473</v>
      </c>
      <c r="W85" t="str">
        <f t="shared" si="10"/>
        <v>Navidar</v>
      </c>
      <c r="Y85" t="s">
        <v>481</v>
      </c>
      <c r="Z85" t="s">
        <v>2783</v>
      </c>
    </row>
    <row r="86" spans="18:29" x14ac:dyDescent="0.25">
      <c r="V86" s="4" t="s">
        <v>303</v>
      </c>
      <c r="W86" t="str">
        <f t="shared" si="10"/>
        <v>Yadav</v>
      </c>
      <c r="Y86" t="s">
        <v>481</v>
      </c>
      <c r="Z86" t="s">
        <v>2783</v>
      </c>
    </row>
    <row r="87" spans="18:29" x14ac:dyDescent="0.25">
      <c r="V87" s="4" t="s">
        <v>481</v>
      </c>
      <c r="W87" t="str">
        <f t="shared" si="10"/>
        <v>Yadav</v>
      </c>
      <c r="Y87" t="s">
        <v>558</v>
      </c>
      <c r="Z87" t="s">
        <v>643</v>
      </c>
    </row>
    <row r="88" spans="18:29" x14ac:dyDescent="0.25">
      <c r="V88" s="4" t="s">
        <v>558</v>
      </c>
      <c r="W88" t="str">
        <f t="shared" si="10"/>
        <v>Vannar</v>
      </c>
      <c r="Y88" t="s">
        <v>571</v>
      </c>
      <c r="Z88" t="s">
        <v>2784</v>
      </c>
    </row>
    <row r="89" spans="18:29" x14ac:dyDescent="0.25">
      <c r="V89" s="4" t="s">
        <v>461</v>
      </c>
      <c r="W89" t="str">
        <f t="shared" si="10"/>
        <v>Vannar</v>
      </c>
      <c r="Y89" t="s">
        <v>571</v>
      </c>
      <c r="Z89" t="s">
        <v>2784</v>
      </c>
    </row>
    <row r="90" spans="18:29" x14ac:dyDescent="0.25">
      <c r="Y90" t="s">
        <v>481</v>
      </c>
      <c r="Z90" t="s">
        <v>2783</v>
      </c>
    </row>
    <row r="91" spans="18:29" x14ac:dyDescent="0.25">
      <c r="Y91" t="s">
        <v>738</v>
      </c>
      <c r="Z91" t="s">
        <v>2787</v>
      </c>
    </row>
    <row r="92" spans="18:29" x14ac:dyDescent="0.25">
      <c r="Y92" t="s">
        <v>754</v>
      </c>
      <c r="Z92" t="s">
        <v>2776</v>
      </c>
    </row>
  </sheetData>
  <conditionalFormatting sqref="F13:F37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2D96-CC8C-445B-BC9E-C9CDAD561895}">
  <dimension ref="A1:M253"/>
  <sheetViews>
    <sheetView tabSelected="1" topLeftCell="A52" workbookViewId="0">
      <selection activeCell="C70" sqref="C70"/>
    </sheetView>
  </sheetViews>
  <sheetFormatPr defaultRowHeight="13.2" x14ac:dyDescent="0.25"/>
  <cols>
    <col min="1" max="1" width="26.33203125" bestFit="1" customWidth="1"/>
    <col min="2" max="2" width="16.21875" bestFit="1" customWidth="1"/>
    <col min="3" max="3" width="8" bestFit="1" customWidth="1"/>
    <col min="4" max="4" width="4.6640625" bestFit="1" customWidth="1"/>
    <col min="5" max="5" width="4.77734375" bestFit="1" customWidth="1"/>
    <col min="6" max="6" width="6.44140625" bestFit="1" customWidth="1"/>
    <col min="7" max="7" width="4.109375" bestFit="1" customWidth="1"/>
    <col min="8" max="8" width="4.6640625" bestFit="1" customWidth="1"/>
    <col min="9" max="9" width="5" bestFit="1" customWidth="1"/>
    <col min="10" max="10" width="7" bestFit="1" customWidth="1"/>
    <col min="11" max="11" width="11.33203125" bestFit="1" customWidth="1"/>
    <col min="12" max="12" width="58" bestFit="1" customWidth="1"/>
    <col min="13" max="13" width="11.33203125" bestFit="1" customWidth="1"/>
  </cols>
  <sheetData>
    <row r="1" spans="1:9" x14ac:dyDescent="0.25">
      <c r="A1" s="3" t="s">
        <v>2241</v>
      </c>
      <c r="B1" t="s">
        <v>2243</v>
      </c>
    </row>
    <row r="2" spans="1:9" x14ac:dyDescent="0.25">
      <c r="I2" t="s">
        <v>3089</v>
      </c>
    </row>
    <row r="3" spans="1:9" x14ac:dyDescent="0.25">
      <c r="A3" s="3" t="s">
        <v>427</v>
      </c>
      <c r="B3" t="s">
        <v>3056</v>
      </c>
      <c r="C3" t="s">
        <v>3069</v>
      </c>
      <c r="D3" t="s">
        <v>3068</v>
      </c>
      <c r="E3" t="s">
        <v>3066</v>
      </c>
      <c r="F3" t="s">
        <v>3070</v>
      </c>
      <c r="G3" t="s">
        <v>3067</v>
      </c>
      <c r="H3" t="s">
        <v>1273</v>
      </c>
      <c r="I3" t="s">
        <v>3090</v>
      </c>
    </row>
    <row r="4" spans="1:9" x14ac:dyDescent="0.25">
      <c r="A4" s="4" t="s">
        <v>432</v>
      </c>
      <c r="B4">
        <v>129</v>
      </c>
      <c r="C4" s="14">
        <v>0.30714285714285716</v>
      </c>
      <c r="D4" s="41">
        <v>0.30724554341575472</v>
      </c>
      <c r="E4" s="41">
        <v>0.29636953207945488</v>
      </c>
      <c r="F4" s="41">
        <v>0.3006261953400875</v>
      </c>
      <c r="G4" s="41">
        <v>0.21563309531998964</v>
      </c>
      <c r="H4" s="41">
        <v>0.27540573914635685</v>
      </c>
      <c r="I4" s="5">
        <v>0.21045507832553181</v>
      </c>
    </row>
    <row r="5" spans="1:9" x14ac:dyDescent="0.25">
      <c r="A5" s="4" t="s">
        <v>430</v>
      </c>
      <c r="B5">
        <v>210</v>
      </c>
      <c r="C5" s="14">
        <v>0.5</v>
      </c>
      <c r="D5" s="41">
        <v>0.50776308223116284</v>
      </c>
      <c r="E5" s="41">
        <v>0.50709017360925579</v>
      </c>
      <c r="F5" s="41">
        <v>0.50880340691540205</v>
      </c>
      <c r="G5" s="41">
        <v>0.57843650726690843</v>
      </c>
      <c r="H5" s="41">
        <v>0.56227122829766474</v>
      </c>
      <c r="I5" s="5">
        <v>0.59004309326027893</v>
      </c>
    </row>
    <row r="6" spans="1:9" x14ac:dyDescent="0.25">
      <c r="A6" s="4" t="s">
        <v>431</v>
      </c>
      <c r="B6">
        <v>29</v>
      </c>
      <c r="C6" s="14">
        <v>6.9047619047619052E-2</v>
      </c>
      <c r="D6" s="41">
        <v>6.975273145485883E-2</v>
      </c>
      <c r="E6" s="41">
        <v>6.7098809587359046E-2</v>
      </c>
      <c r="F6" s="41">
        <v>7.191283420781576E-2</v>
      </c>
      <c r="G6" s="41">
        <v>8.4441075864149312E-2</v>
      </c>
      <c r="H6" s="41">
        <v>5.0458263284885611E-2</v>
      </c>
      <c r="I6" s="5">
        <v>8.1777800399490105E-2</v>
      </c>
    </row>
    <row r="7" spans="1:9" x14ac:dyDescent="0.25">
      <c r="A7" s="4" t="s">
        <v>436</v>
      </c>
      <c r="B7">
        <v>3</v>
      </c>
      <c r="C7" s="14">
        <v>7.1428571428571426E-3</v>
      </c>
      <c r="D7" s="41">
        <v>6.3829787234042255E-3</v>
      </c>
      <c r="E7" s="41">
        <v>8.1270722492096364E-3</v>
      </c>
      <c r="F7" s="41">
        <v>6.212121212121207E-3</v>
      </c>
      <c r="G7" s="41">
        <v>8.6549606426379044E-3</v>
      </c>
      <c r="H7" s="41">
        <v>8.0718795531811698E-3</v>
      </c>
      <c r="I7" s="5">
        <v>7.4631048914857306E-3</v>
      </c>
    </row>
    <row r="8" spans="1:9" x14ac:dyDescent="0.25">
      <c r="A8" s="4" t="s">
        <v>433</v>
      </c>
      <c r="B8">
        <v>4</v>
      </c>
      <c r="C8" s="14">
        <v>9.5238095238095247E-3</v>
      </c>
      <c r="D8" s="41">
        <v>9.6607245543415283E-3</v>
      </c>
      <c r="E8" s="41">
        <v>1.0414562536699921E-2</v>
      </c>
      <c r="F8" s="41">
        <v>1.0980907607284589E-2</v>
      </c>
      <c r="G8" s="41">
        <v>1.0279861273699899E-2</v>
      </c>
      <c r="H8" s="41">
        <v>1.3673207049468637E-2</v>
      </c>
      <c r="I8" s="5">
        <v>1.1642549130675093E-2</v>
      </c>
    </row>
    <row r="9" spans="1:9" x14ac:dyDescent="0.25">
      <c r="A9" s="4" t="s">
        <v>434</v>
      </c>
      <c r="B9">
        <v>3</v>
      </c>
      <c r="C9" s="14">
        <v>7.1428571428571426E-3</v>
      </c>
      <c r="D9" s="41">
        <v>7.533064979873454E-3</v>
      </c>
      <c r="E9" s="41">
        <v>7.3611274221961082E-3</v>
      </c>
      <c r="F9" s="41">
        <v>6.1694884063305056E-3</v>
      </c>
      <c r="G9" s="41">
        <v>7.5834934381229209E-3</v>
      </c>
      <c r="H9" s="41">
        <v>8.8708703017093462E-3</v>
      </c>
      <c r="I9" s="5">
        <v>6.8548623926712503E-3</v>
      </c>
    </row>
    <row r="10" spans="1:9" x14ac:dyDescent="0.25">
      <c r="A10" s="4" t="s">
        <v>435</v>
      </c>
      <c r="B10">
        <v>4</v>
      </c>
      <c r="C10" s="14">
        <v>9.5238095238095247E-3</v>
      </c>
      <c r="D10" s="41">
        <v>9.0856814261069153E-3</v>
      </c>
      <c r="E10" s="41">
        <v>1.1160305343511426E-2</v>
      </c>
      <c r="F10" s="41">
        <v>8.7412587412587332E-3</v>
      </c>
      <c r="G10" s="41">
        <v>1.1907618881657176E-2</v>
      </c>
      <c r="H10" s="41">
        <v>6.7772087067861832E-3</v>
      </c>
      <c r="I10" s="5">
        <v>1.1016804197859229E-2</v>
      </c>
    </row>
    <row r="11" spans="1:9" x14ac:dyDescent="0.25">
      <c r="A11" s="4" t="s">
        <v>440</v>
      </c>
      <c r="B11">
        <v>1</v>
      </c>
      <c r="C11" s="14">
        <v>2.3809523809523812E-3</v>
      </c>
      <c r="D11" s="41">
        <v>2.1276595744680747E-3</v>
      </c>
      <c r="E11" s="41">
        <v>1.9999999999999957E-3</v>
      </c>
      <c r="F11" s="41">
        <v>2.0833333333333316E-3</v>
      </c>
      <c r="G11" s="41">
        <v>1.4093658496614392E-3</v>
      </c>
      <c r="H11" s="41">
        <v>3.9024390243902504E-3</v>
      </c>
      <c r="I11" s="5">
        <v>1.2332053126505734E-3</v>
      </c>
    </row>
    <row r="12" spans="1:9" x14ac:dyDescent="0.25">
      <c r="A12" s="4" t="s">
        <v>441</v>
      </c>
      <c r="B12">
        <v>37</v>
      </c>
      <c r="C12" s="14">
        <v>8.8095238095238101E-2</v>
      </c>
      <c r="D12" s="41">
        <v>8.0448533640022676E-2</v>
      </c>
      <c r="E12" s="41">
        <v>9.0378417172310141E-2</v>
      </c>
      <c r="F12" s="41">
        <v>8.4470454236366024E-2</v>
      </c>
      <c r="G12" s="41">
        <v>8.1654021463172521E-2</v>
      </c>
      <c r="H12" s="41">
        <v>7.0569164635558457E-2</v>
      </c>
      <c r="I12" s="5">
        <v>7.9513502089358257E-2</v>
      </c>
    </row>
    <row r="13" spans="1:9" x14ac:dyDescent="0.25">
      <c r="A13" s="4" t="s">
        <v>428</v>
      </c>
      <c r="B13">
        <v>420</v>
      </c>
      <c r="C13" s="14">
        <v>1</v>
      </c>
      <c r="D13" s="41">
        <v>1</v>
      </c>
      <c r="E13" s="41">
        <v>1</v>
      </c>
      <c r="F13" s="41">
        <v>1</v>
      </c>
      <c r="G13" s="41">
        <v>1</v>
      </c>
      <c r="H13" s="41">
        <v>1</v>
      </c>
      <c r="I13" s="5">
        <v>1</v>
      </c>
    </row>
    <row r="17" spans="1:11" x14ac:dyDescent="0.25">
      <c r="A17" s="3" t="s">
        <v>2241</v>
      </c>
      <c r="B17" t="s">
        <v>2243</v>
      </c>
    </row>
    <row r="19" spans="1:11" x14ac:dyDescent="0.25">
      <c r="A19" s="3" t="s">
        <v>3067</v>
      </c>
      <c r="B19" s="3" t="s">
        <v>1270</v>
      </c>
    </row>
    <row r="20" spans="1:11" x14ac:dyDescent="0.25">
      <c r="A20" s="3" t="s">
        <v>427</v>
      </c>
      <c r="B20" t="s">
        <v>432</v>
      </c>
      <c r="C20" t="s">
        <v>430</v>
      </c>
      <c r="D20" t="s">
        <v>431</v>
      </c>
      <c r="E20" t="s">
        <v>436</v>
      </c>
      <c r="F20" t="s">
        <v>433</v>
      </c>
      <c r="G20" t="s">
        <v>434</v>
      </c>
      <c r="H20" t="s">
        <v>435</v>
      </c>
      <c r="I20" t="s">
        <v>440</v>
      </c>
      <c r="J20" t="s">
        <v>441</v>
      </c>
      <c r="K20" t="s">
        <v>428</v>
      </c>
    </row>
    <row r="21" spans="1:11" x14ac:dyDescent="0.25">
      <c r="A21" s="4" t="s">
        <v>55</v>
      </c>
      <c r="B21" s="41">
        <v>0.20027175184549847</v>
      </c>
      <c r="C21" s="41">
        <v>0.68409924079028295</v>
      </c>
      <c r="D21" s="41">
        <v>7.104175733117081E-2</v>
      </c>
      <c r="E21" s="41">
        <v>0</v>
      </c>
      <c r="F21" s="41">
        <v>1.0487898512880274E-2</v>
      </c>
      <c r="G21" s="41">
        <v>6.2081401194827562E-3</v>
      </c>
      <c r="H21" s="41">
        <v>5.2439492564401368E-3</v>
      </c>
      <c r="I21" s="41">
        <v>0</v>
      </c>
      <c r="J21" s="41">
        <v>2.264726214424468E-2</v>
      </c>
      <c r="K21" s="41">
        <v>1</v>
      </c>
    </row>
    <row r="22" spans="1:11" x14ac:dyDescent="0.25">
      <c r="A22" s="4" t="s">
        <v>136</v>
      </c>
      <c r="B22" s="41">
        <v>0.22840804021544553</v>
      </c>
      <c r="C22" s="41">
        <v>0.49056427131919955</v>
      </c>
      <c r="D22" s="41">
        <v>9.55843431297832E-2</v>
      </c>
      <c r="E22" s="41">
        <v>1.5852680390630005E-2</v>
      </c>
      <c r="F22" s="41">
        <v>1.0106851388780329E-2</v>
      </c>
      <c r="G22" s="41">
        <v>8.7272776967450023E-3</v>
      </c>
      <c r="H22" s="41">
        <v>1.7449322470606304E-2</v>
      </c>
      <c r="I22" s="41">
        <v>2.5814359291346143E-3</v>
      </c>
      <c r="J22" s="41">
        <v>0.13072577745967554</v>
      </c>
      <c r="K22" s="41">
        <v>1</v>
      </c>
    </row>
    <row r="23" spans="1:11" x14ac:dyDescent="0.25">
      <c r="A23" s="4" t="s">
        <v>428</v>
      </c>
      <c r="B23" s="41">
        <v>0.21563309531998992</v>
      </c>
      <c r="C23" s="41">
        <v>0.57843650726690887</v>
      </c>
      <c r="D23" s="41">
        <v>8.4441075864149368E-2</v>
      </c>
      <c r="E23" s="41">
        <v>8.6549606426379131E-3</v>
      </c>
      <c r="F23" s="41">
        <v>1.0279861273699909E-2</v>
      </c>
      <c r="G23" s="41">
        <v>7.5834934381229287E-3</v>
      </c>
      <c r="H23" s="41">
        <v>1.190761888165719E-2</v>
      </c>
      <c r="I23" s="41">
        <v>1.4093658496614407E-3</v>
      </c>
      <c r="J23" s="41">
        <v>8.1654021463172591E-2</v>
      </c>
      <c r="K23" s="41">
        <v>1</v>
      </c>
    </row>
    <row r="26" spans="1:11" x14ac:dyDescent="0.25">
      <c r="A26" s="3" t="s">
        <v>2241</v>
      </c>
      <c r="B26" t="s">
        <v>2243</v>
      </c>
    </row>
    <row r="28" spans="1:11" x14ac:dyDescent="0.25">
      <c r="A28" s="3" t="s">
        <v>3067</v>
      </c>
      <c r="B28" s="3" t="s">
        <v>1270</v>
      </c>
    </row>
    <row r="29" spans="1:11" x14ac:dyDescent="0.25">
      <c r="A29" s="3" t="s">
        <v>427</v>
      </c>
      <c r="B29" t="s">
        <v>432</v>
      </c>
      <c r="C29" t="s">
        <v>430</v>
      </c>
      <c r="D29" t="s">
        <v>431</v>
      </c>
      <c r="E29" t="s">
        <v>436</v>
      </c>
      <c r="F29" t="s">
        <v>433</v>
      </c>
      <c r="G29" t="s">
        <v>434</v>
      </c>
      <c r="H29" t="s">
        <v>435</v>
      </c>
      <c r="I29" t="s">
        <v>440</v>
      </c>
      <c r="J29" t="s">
        <v>441</v>
      </c>
      <c r="K29" t="s">
        <v>428</v>
      </c>
    </row>
    <row r="30" spans="1:11" x14ac:dyDescent="0.25">
      <c r="A30" s="4" t="s">
        <v>82</v>
      </c>
      <c r="B30" s="41">
        <v>0.22860505558808539</v>
      </c>
      <c r="C30" s="41">
        <v>0.4339992520933606</v>
      </c>
      <c r="D30" s="41">
        <v>0.22555540924639661</v>
      </c>
      <c r="E30" s="41">
        <v>1.3908229660809207E-2</v>
      </c>
      <c r="F30" s="41">
        <v>0</v>
      </c>
      <c r="G30" s="41">
        <v>0</v>
      </c>
      <c r="H30" s="41">
        <v>0</v>
      </c>
      <c r="I30" s="41">
        <v>0</v>
      </c>
      <c r="J30" s="41">
        <v>9.7932053411348113E-2</v>
      </c>
      <c r="K30" s="41">
        <v>1</v>
      </c>
    </row>
    <row r="31" spans="1:11" x14ac:dyDescent="0.25">
      <c r="A31" s="4" t="s">
        <v>56</v>
      </c>
      <c r="B31" s="41">
        <v>0.15263748054351467</v>
      </c>
      <c r="C31" s="41">
        <v>0.60542662718779572</v>
      </c>
      <c r="D31" s="41">
        <v>6.964506275343442E-2</v>
      </c>
      <c r="E31" s="41">
        <v>1.6504624721039748E-2</v>
      </c>
      <c r="F31" s="41">
        <v>1.424321682937685E-2</v>
      </c>
      <c r="G31" s="41">
        <v>1.4251762263070024E-2</v>
      </c>
      <c r="H31" s="41">
        <v>2.849497909244687E-2</v>
      </c>
      <c r="I31" s="41">
        <v>0</v>
      </c>
      <c r="J31" s="41">
        <v>9.8796246609321653E-2</v>
      </c>
      <c r="K31" s="41">
        <v>1</v>
      </c>
    </row>
    <row r="32" spans="1:11" x14ac:dyDescent="0.25">
      <c r="A32" s="4" t="s">
        <v>39</v>
      </c>
      <c r="B32" s="41">
        <v>0.24386560351653253</v>
      </c>
      <c r="C32" s="41">
        <v>0.67389672934064992</v>
      </c>
      <c r="D32" s="41">
        <v>2.5005378813436292E-2</v>
      </c>
      <c r="E32" s="41">
        <v>0</v>
      </c>
      <c r="F32" s="41">
        <v>1.0977485989007848E-2</v>
      </c>
      <c r="G32" s="41">
        <v>4.9318691409845844E-3</v>
      </c>
      <c r="H32" s="41">
        <v>8.3317937472329323E-3</v>
      </c>
      <c r="I32" s="41">
        <v>4.9318691409845844E-3</v>
      </c>
      <c r="J32" s="41">
        <v>2.8059270311171274E-2</v>
      </c>
      <c r="K32" s="41">
        <v>1</v>
      </c>
    </row>
    <row r="33" spans="1:11" x14ac:dyDescent="0.25">
      <c r="A33" s="4" t="s">
        <v>361</v>
      </c>
      <c r="B33" s="41">
        <v>0.28085582341342569</v>
      </c>
      <c r="C33" s="41">
        <v>0.55430324037657086</v>
      </c>
      <c r="D33" s="41">
        <v>2.0323332699882159E-2</v>
      </c>
      <c r="E33" s="41">
        <v>0</v>
      </c>
      <c r="F33" s="41">
        <v>1.5425190838901438E-2</v>
      </c>
      <c r="G33" s="41">
        <v>9.1306896210004429E-3</v>
      </c>
      <c r="H33" s="41">
        <v>0</v>
      </c>
      <c r="I33" s="41">
        <v>0</v>
      </c>
      <c r="J33" s="41">
        <v>0.11996172305021945</v>
      </c>
      <c r="K33" s="41">
        <v>1</v>
      </c>
    </row>
    <row r="34" spans="1:11" x14ac:dyDescent="0.25">
      <c r="A34" s="4" t="s">
        <v>428</v>
      </c>
      <c r="B34" s="41">
        <v>0.21563309531998992</v>
      </c>
      <c r="C34" s="41">
        <v>0.57843650726690865</v>
      </c>
      <c r="D34" s="41">
        <v>8.4441075864149395E-2</v>
      </c>
      <c r="E34" s="41">
        <v>8.6549606426379148E-3</v>
      </c>
      <c r="F34" s="41">
        <v>1.0279861273699909E-2</v>
      </c>
      <c r="G34" s="41">
        <v>7.5834934381229287E-3</v>
      </c>
      <c r="H34" s="41">
        <v>1.190761888165719E-2</v>
      </c>
      <c r="I34" s="41">
        <v>1.4093658496614407E-3</v>
      </c>
      <c r="J34" s="41">
        <v>8.1654021463172605E-2</v>
      </c>
      <c r="K34" s="41">
        <v>1</v>
      </c>
    </row>
    <row r="37" spans="1:11" x14ac:dyDescent="0.25">
      <c r="A37" s="3" t="s">
        <v>2241</v>
      </c>
      <c r="B37" t="s">
        <v>2243</v>
      </c>
    </row>
    <row r="39" spans="1:11" x14ac:dyDescent="0.25">
      <c r="A39" s="3" t="s">
        <v>3067</v>
      </c>
      <c r="B39" s="3" t="s">
        <v>1270</v>
      </c>
    </row>
    <row r="40" spans="1:11" x14ac:dyDescent="0.25">
      <c r="A40" s="3" t="s">
        <v>427</v>
      </c>
      <c r="B40" t="s">
        <v>432</v>
      </c>
      <c r="C40" t="s">
        <v>430</v>
      </c>
      <c r="D40" t="s">
        <v>431</v>
      </c>
      <c r="E40" t="s">
        <v>436</v>
      </c>
      <c r="F40" t="s">
        <v>433</v>
      </c>
      <c r="G40" t="s">
        <v>434</v>
      </c>
      <c r="H40" t="s">
        <v>435</v>
      </c>
      <c r="I40" t="s">
        <v>440</v>
      </c>
      <c r="J40" t="s">
        <v>441</v>
      </c>
      <c r="K40" t="s">
        <v>428</v>
      </c>
    </row>
    <row r="41" spans="1:11" x14ac:dyDescent="0.25">
      <c r="A41" s="4" t="s">
        <v>55</v>
      </c>
      <c r="B41" s="41">
        <v>0.20027175184549859</v>
      </c>
      <c r="C41" s="41">
        <v>0.68409924079028261</v>
      </c>
      <c r="D41" s="41">
        <v>7.1041757331170852E-2</v>
      </c>
      <c r="E41" s="41">
        <v>0</v>
      </c>
      <c r="F41" s="41">
        <v>1.0487898512880279E-2</v>
      </c>
      <c r="G41" s="41">
        <v>6.2081401194827588E-3</v>
      </c>
      <c r="H41" s="41">
        <v>5.2439492564401394E-3</v>
      </c>
      <c r="I41" s="41">
        <v>0</v>
      </c>
      <c r="J41" s="41">
        <v>2.2647262144244694E-2</v>
      </c>
      <c r="K41" s="41">
        <v>1</v>
      </c>
    </row>
    <row r="42" spans="1:11" x14ac:dyDescent="0.25">
      <c r="A42" s="10" t="s">
        <v>82</v>
      </c>
      <c r="B42" s="41">
        <v>0.14743183731543882</v>
      </c>
      <c r="C42" s="41">
        <v>0.60150087529304019</v>
      </c>
      <c r="D42" s="41">
        <v>0.25106728739152079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1</v>
      </c>
    </row>
    <row r="43" spans="1:11" x14ac:dyDescent="0.25">
      <c r="A43" s="10" t="s">
        <v>56</v>
      </c>
      <c r="B43" s="41">
        <v>0.19677299855641905</v>
      </c>
      <c r="C43" s="41">
        <v>0.66237419450702384</v>
      </c>
      <c r="D43" s="41">
        <v>6.4165003857048888E-2</v>
      </c>
      <c r="E43" s="41">
        <v>0</v>
      </c>
      <c r="F43" s="41">
        <v>2.311585179819067E-2</v>
      </c>
      <c r="G43" s="41">
        <v>0</v>
      </c>
      <c r="H43" s="41">
        <v>0</v>
      </c>
      <c r="I43" s="41">
        <v>0</v>
      </c>
      <c r="J43" s="41">
        <v>5.3571951281317469E-2</v>
      </c>
      <c r="K43" s="41">
        <v>1</v>
      </c>
    </row>
    <row r="44" spans="1:11" x14ac:dyDescent="0.25">
      <c r="A44" s="10" t="s">
        <v>39</v>
      </c>
      <c r="B44" s="41">
        <v>0.18601681027887149</v>
      </c>
      <c r="C44" s="41">
        <v>0.79091800082966468</v>
      </c>
      <c r="D44" s="41">
        <v>0</v>
      </c>
      <c r="E44" s="41">
        <v>0</v>
      </c>
      <c r="F44" s="41">
        <v>0</v>
      </c>
      <c r="G44" s="41">
        <v>8.5764011256530374E-3</v>
      </c>
      <c r="H44" s="41">
        <v>1.4488787765810838E-2</v>
      </c>
      <c r="I44" s="41">
        <v>0</v>
      </c>
      <c r="J44" s="41">
        <v>0</v>
      </c>
      <c r="K44" s="41">
        <v>1</v>
      </c>
    </row>
    <row r="45" spans="1:11" x14ac:dyDescent="0.25">
      <c r="A45" s="10" t="s">
        <v>361</v>
      </c>
      <c r="B45" s="41">
        <v>0.27693566935406355</v>
      </c>
      <c r="C45" s="41">
        <v>0.60259050944763959</v>
      </c>
      <c r="D45" s="41">
        <v>3.2323311354660468E-2</v>
      </c>
      <c r="E45" s="41">
        <v>0</v>
      </c>
      <c r="F45" s="41">
        <v>2.4533045517370216E-2</v>
      </c>
      <c r="G45" s="41">
        <v>1.4521935346955934E-2</v>
      </c>
      <c r="H45" s="41">
        <v>0</v>
      </c>
      <c r="I45" s="41">
        <v>0</v>
      </c>
      <c r="J45" s="41">
        <v>4.9095528979310361E-2</v>
      </c>
      <c r="K45" s="41">
        <v>1</v>
      </c>
    </row>
    <row r="46" spans="1:11" x14ac:dyDescent="0.25">
      <c r="A46" s="4" t="s">
        <v>136</v>
      </c>
      <c r="B46" s="41">
        <v>0.22840804021544556</v>
      </c>
      <c r="C46" s="41">
        <v>0.49056427131919944</v>
      </c>
      <c r="D46" s="41">
        <v>9.5584343129783228E-2</v>
      </c>
      <c r="E46" s="41">
        <v>1.5852680390630008E-2</v>
      </c>
      <c r="F46" s="41">
        <v>1.0106851388780329E-2</v>
      </c>
      <c r="G46" s="41">
        <v>8.7272776967450023E-3</v>
      </c>
      <c r="H46" s="41">
        <v>1.7449322470606304E-2</v>
      </c>
      <c r="I46" s="41">
        <v>2.5814359291346143E-3</v>
      </c>
      <c r="J46" s="41">
        <v>0.13072577745967554</v>
      </c>
      <c r="K46" s="41">
        <v>1</v>
      </c>
    </row>
    <row r="47" spans="1:11" x14ac:dyDescent="0.25">
      <c r="A47" s="10" t="s">
        <v>82</v>
      </c>
      <c r="B47" s="41">
        <v>0.28215863443449979</v>
      </c>
      <c r="C47" s="41">
        <v>0.32349098870534598</v>
      </c>
      <c r="D47" s="41">
        <v>0.20872408967032627</v>
      </c>
      <c r="E47" s="41">
        <v>2.3084106749388017E-2</v>
      </c>
      <c r="F47" s="41">
        <v>0</v>
      </c>
      <c r="G47" s="41">
        <v>0</v>
      </c>
      <c r="H47" s="41">
        <v>0</v>
      </c>
      <c r="I47" s="41">
        <v>0</v>
      </c>
      <c r="J47" s="41">
        <v>0.16254218044043994</v>
      </c>
      <c r="K47" s="41">
        <v>1</v>
      </c>
    </row>
    <row r="48" spans="1:11" x14ac:dyDescent="0.25">
      <c r="A48" s="10" t="s">
        <v>56</v>
      </c>
      <c r="B48" s="41">
        <v>0.13298566776745405</v>
      </c>
      <c r="C48" s="41">
        <v>0.58007011204091619</v>
      </c>
      <c r="D48" s="41">
        <v>7.2085117754081912E-2</v>
      </c>
      <c r="E48" s="41">
        <v>2.3853485900423261E-2</v>
      </c>
      <c r="F48" s="41">
        <v>1.0292580944997355E-2</v>
      </c>
      <c r="G48" s="41">
        <v>2.0597512269694848E-2</v>
      </c>
      <c r="H48" s="41">
        <v>4.1182674159689556E-2</v>
      </c>
      <c r="I48" s="41">
        <v>0</v>
      </c>
      <c r="J48" s="41">
        <v>0.11893284916274272</v>
      </c>
      <c r="K48" s="41">
        <v>1</v>
      </c>
    </row>
    <row r="49" spans="1:11" x14ac:dyDescent="0.25">
      <c r="A49" s="10" t="s">
        <v>39</v>
      </c>
      <c r="B49" s="41">
        <v>0.32214799461975496</v>
      </c>
      <c r="C49" s="41">
        <v>0.51554070444546596</v>
      </c>
      <c r="D49" s="41">
        <v>5.8843264349193285E-2</v>
      </c>
      <c r="E49" s="41">
        <v>0</v>
      </c>
      <c r="F49" s="41">
        <v>2.5832486472616902E-2</v>
      </c>
      <c r="G49" s="41">
        <v>0</v>
      </c>
      <c r="H49" s="41">
        <v>0</v>
      </c>
      <c r="I49" s="41">
        <v>1.1605794167879028E-2</v>
      </c>
      <c r="J49" s="41">
        <v>6.6029755945089974E-2</v>
      </c>
      <c r="K49" s="41">
        <v>1</v>
      </c>
    </row>
    <row r="50" spans="1:11" x14ac:dyDescent="0.25">
      <c r="A50" s="10" t="s">
        <v>361</v>
      </c>
      <c r="B50" s="41">
        <v>0.28749505148834292</v>
      </c>
      <c r="C50" s="41">
        <v>0.47252324203388307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0.23998170647777398</v>
      </c>
      <c r="K50" s="41">
        <v>1</v>
      </c>
    </row>
    <row r="51" spans="1:11" x14ac:dyDescent="0.25">
      <c r="A51" s="4" t="s">
        <v>428</v>
      </c>
      <c r="B51" s="41">
        <v>0.21563309531998998</v>
      </c>
      <c r="C51" s="41">
        <v>0.57843650726690854</v>
      </c>
      <c r="D51" s="41">
        <v>8.4441075864149381E-2</v>
      </c>
      <c r="E51" s="41">
        <v>8.6549606426379148E-3</v>
      </c>
      <c r="F51" s="41">
        <v>1.0279861273699911E-2</v>
      </c>
      <c r="G51" s="41">
        <v>7.5834934381229296E-3</v>
      </c>
      <c r="H51" s="41">
        <v>1.1907618881657192E-2</v>
      </c>
      <c r="I51" s="41">
        <v>1.4093658496614409E-3</v>
      </c>
      <c r="J51" s="41">
        <v>8.1654021463172605E-2</v>
      </c>
      <c r="K51" s="41">
        <v>1</v>
      </c>
    </row>
    <row r="55" spans="1:11" x14ac:dyDescent="0.25">
      <c r="A55" s="3" t="s">
        <v>2241</v>
      </c>
      <c r="B55" t="s">
        <v>2243</v>
      </c>
    </row>
    <row r="57" spans="1:11" x14ac:dyDescent="0.25">
      <c r="A57" s="3" t="s">
        <v>3067</v>
      </c>
      <c r="B57" s="3" t="s">
        <v>1270</v>
      </c>
    </row>
    <row r="58" spans="1:11" x14ac:dyDescent="0.25">
      <c r="A58" s="3" t="s">
        <v>427</v>
      </c>
      <c r="B58" t="s">
        <v>432</v>
      </c>
      <c r="C58" t="s">
        <v>430</v>
      </c>
      <c r="D58" t="s">
        <v>431</v>
      </c>
      <c r="E58" t="s">
        <v>436</v>
      </c>
      <c r="F58" t="s">
        <v>433</v>
      </c>
      <c r="G58" t="s">
        <v>434</v>
      </c>
      <c r="H58" t="s">
        <v>435</v>
      </c>
      <c r="I58" t="s">
        <v>440</v>
      </c>
      <c r="J58" t="s">
        <v>441</v>
      </c>
      <c r="K58" t="s">
        <v>428</v>
      </c>
    </row>
    <row r="59" spans="1:11" x14ac:dyDescent="0.25">
      <c r="A59" s="4" t="s">
        <v>90</v>
      </c>
      <c r="B59" s="41">
        <v>0.20430517727466732</v>
      </c>
      <c r="C59" s="41">
        <v>0.59400790066246056</v>
      </c>
      <c r="D59" s="41">
        <v>0.14553326474633654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5.6153657316535613E-2</v>
      </c>
      <c r="K59" s="41">
        <v>1</v>
      </c>
    </row>
    <row r="60" spans="1:11" x14ac:dyDescent="0.25">
      <c r="A60" s="4" t="s">
        <v>521</v>
      </c>
      <c r="B60" s="41">
        <v>0.21104827972124865</v>
      </c>
      <c r="C60" s="41">
        <v>0.57020155314742205</v>
      </c>
      <c r="D60" s="41">
        <v>2.0334639231116797E-2</v>
      </c>
      <c r="E60" s="41">
        <v>0</v>
      </c>
      <c r="F60" s="41">
        <v>3.4352902551715532E-2</v>
      </c>
      <c r="G60" s="41">
        <v>0</v>
      </c>
      <c r="H60" s="41">
        <v>0</v>
      </c>
      <c r="I60" s="41">
        <v>0</v>
      </c>
      <c r="J60" s="41">
        <v>0.164062625348497</v>
      </c>
      <c r="K60" s="41">
        <v>1</v>
      </c>
    </row>
    <row r="61" spans="1:11" x14ac:dyDescent="0.25">
      <c r="A61" s="4" t="s">
        <v>130</v>
      </c>
      <c r="B61" s="41">
        <v>0.24227656128734867</v>
      </c>
      <c r="C61" s="41">
        <v>0.41038526930727004</v>
      </c>
      <c r="D61" s="41">
        <v>0.1071016735837816</v>
      </c>
      <c r="E61" s="41">
        <v>0</v>
      </c>
      <c r="F61" s="41">
        <v>4.064450891474948E-2</v>
      </c>
      <c r="G61" s="41">
        <v>0</v>
      </c>
      <c r="H61" s="41">
        <v>0.12198229732186211</v>
      </c>
      <c r="I61" s="41">
        <v>0</v>
      </c>
      <c r="J61" s="41">
        <v>7.7609689584988123E-2</v>
      </c>
      <c r="K61" s="41">
        <v>1</v>
      </c>
    </row>
    <row r="62" spans="1:11" x14ac:dyDescent="0.25">
      <c r="A62" s="4" t="s">
        <v>42</v>
      </c>
      <c r="B62" s="41">
        <v>0.14292893928539835</v>
      </c>
      <c r="C62" s="41">
        <v>0.65925843911658177</v>
      </c>
      <c r="D62" s="41">
        <v>0.12374016434349949</v>
      </c>
      <c r="E62" s="41">
        <v>0</v>
      </c>
      <c r="F62" s="41">
        <v>2.3264932221084608E-2</v>
      </c>
      <c r="G62" s="41">
        <v>1.3771296406175589E-2</v>
      </c>
      <c r="H62" s="41">
        <v>0</v>
      </c>
      <c r="I62" s="41">
        <v>1.3771296406175589E-2</v>
      </c>
      <c r="J62" s="41">
        <v>2.3264932221084608E-2</v>
      </c>
      <c r="K62" s="41">
        <v>1</v>
      </c>
    </row>
    <row r="63" spans="1:11" x14ac:dyDescent="0.25">
      <c r="A63" s="4" t="s">
        <v>279</v>
      </c>
      <c r="B63" s="41">
        <v>0.27518962620529319</v>
      </c>
      <c r="C63" s="41">
        <v>0.57800648362169171</v>
      </c>
      <c r="D63" s="41">
        <v>8.1762597369538101E-2</v>
      </c>
      <c r="E63" s="41">
        <v>0</v>
      </c>
      <c r="F63" s="41">
        <v>0</v>
      </c>
      <c r="G63" s="41">
        <v>0</v>
      </c>
      <c r="H63" s="41">
        <v>4.0856786037087096E-2</v>
      </c>
      <c r="I63" s="41">
        <v>0</v>
      </c>
      <c r="J63" s="41">
        <v>2.4184506766389877E-2</v>
      </c>
      <c r="K63" s="41">
        <v>1</v>
      </c>
    </row>
    <row r="64" spans="1:11" x14ac:dyDescent="0.25">
      <c r="A64" s="4" t="s">
        <v>270</v>
      </c>
      <c r="B64" s="41">
        <v>0.1266113734425561</v>
      </c>
      <c r="C64" s="41">
        <v>0.77312080164694041</v>
      </c>
      <c r="D64" s="41">
        <v>2.0032148125753307E-2</v>
      </c>
      <c r="E64" s="41">
        <v>1.5204184880301558E-2</v>
      </c>
      <c r="F64" s="41">
        <v>2.0032148125753307E-2</v>
      </c>
      <c r="G64" s="41">
        <v>8.9998687557390506E-3</v>
      </c>
      <c r="H64" s="41">
        <v>0</v>
      </c>
      <c r="I64" s="41">
        <v>0</v>
      </c>
      <c r="J64" s="41">
        <v>3.5999475022956202E-2</v>
      </c>
      <c r="K64" s="41">
        <v>1</v>
      </c>
    </row>
    <row r="65" spans="1:11" x14ac:dyDescent="0.25">
      <c r="A65" s="4" t="s">
        <v>441</v>
      </c>
      <c r="B65" s="41">
        <v>0.26936324434407188</v>
      </c>
      <c r="C65" s="41">
        <v>0.44930471014069268</v>
      </c>
      <c r="D65" s="41">
        <v>0.12160684488138354</v>
      </c>
      <c r="E65" s="41">
        <v>1.0126186207007342E-2</v>
      </c>
      <c r="F65" s="41">
        <v>0</v>
      </c>
      <c r="G65" s="41">
        <v>1.5380555009390808E-2</v>
      </c>
      <c r="H65" s="41">
        <v>7.6856663727325322E-3</v>
      </c>
      <c r="I65" s="41">
        <v>0</v>
      </c>
      <c r="J65" s="41">
        <v>0.12653279304472106</v>
      </c>
      <c r="K65" s="41">
        <v>1</v>
      </c>
    </row>
    <row r="66" spans="1:11" x14ac:dyDescent="0.25">
      <c r="A66" s="4" t="s">
        <v>119</v>
      </c>
      <c r="B66" s="41">
        <v>0.32157914849787267</v>
      </c>
      <c r="C66" s="41">
        <v>0.57368987217931655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0.10473097932281074</v>
      </c>
      <c r="K66" s="41">
        <v>1</v>
      </c>
    </row>
    <row r="67" spans="1:11" x14ac:dyDescent="0.25">
      <c r="A67" s="4" t="s">
        <v>71</v>
      </c>
      <c r="B67" s="41">
        <v>0.1692508502644752</v>
      </c>
      <c r="C67" s="41">
        <v>0.71553337114910853</v>
      </c>
      <c r="D67" s="41">
        <v>0</v>
      </c>
      <c r="E67" s="41">
        <v>4.3354430945592701E-2</v>
      </c>
      <c r="F67" s="41">
        <v>0</v>
      </c>
      <c r="G67" s="41">
        <v>0</v>
      </c>
      <c r="H67" s="41">
        <v>0</v>
      </c>
      <c r="I67" s="41">
        <v>0</v>
      </c>
      <c r="J67" s="41">
        <v>7.1861347640823553E-2</v>
      </c>
      <c r="K67" s="41">
        <v>1</v>
      </c>
    </row>
    <row r="68" spans="1:11" x14ac:dyDescent="0.25">
      <c r="A68" s="4" t="s">
        <v>428</v>
      </c>
      <c r="B68" s="41">
        <v>0.21563309531998995</v>
      </c>
      <c r="C68" s="41">
        <v>0.57843650726690865</v>
      </c>
      <c r="D68" s="41">
        <v>8.4441075864149368E-2</v>
      </c>
      <c r="E68" s="41">
        <v>8.6549606426379148E-3</v>
      </c>
      <c r="F68" s="41">
        <v>1.0279861273699909E-2</v>
      </c>
      <c r="G68" s="41">
        <v>7.5834934381229287E-3</v>
      </c>
      <c r="H68" s="41">
        <v>1.190761888165719E-2</v>
      </c>
      <c r="I68" s="41">
        <v>1.4093658496614407E-3</v>
      </c>
      <c r="J68" s="41">
        <v>8.1654021463172591E-2</v>
      </c>
      <c r="K68" s="41">
        <v>1</v>
      </c>
    </row>
    <row r="72" spans="1:11" x14ac:dyDescent="0.25">
      <c r="A72" s="3" t="s">
        <v>2241</v>
      </c>
      <c r="B72" t="s">
        <v>2243</v>
      </c>
    </row>
    <row r="74" spans="1:11" x14ac:dyDescent="0.25">
      <c r="A74" s="3" t="s">
        <v>3067</v>
      </c>
      <c r="B74" s="3" t="s">
        <v>1270</v>
      </c>
    </row>
    <row r="75" spans="1:11" x14ac:dyDescent="0.25">
      <c r="A75" s="3" t="s">
        <v>427</v>
      </c>
      <c r="B75" t="s">
        <v>3078</v>
      </c>
      <c r="C75" t="s">
        <v>3075</v>
      </c>
      <c r="D75" t="s">
        <v>3079</v>
      </c>
      <c r="E75" t="s">
        <v>3076</v>
      </c>
      <c r="F75" t="s">
        <v>3077</v>
      </c>
      <c r="G75" t="s">
        <v>3074</v>
      </c>
      <c r="H75" t="s">
        <v>441</v>
      </c>
      <c r="I75" t="s">
        <v>428</v>
      </c>
    </row>
    <row r="76" spans="1:11" x14ac:dyDescent="0.25">
      <c r="A76" s="4" t="s">
        <v>3072</v>
      </c>
      <c r="B76" s="41">
        <v>7.0588235294117604E-2</v>
      </c>
      <c r="C76" s="41">
        <v>0.63529411764705901</v>
      </c>
      <c r="D76" s="41">
        <v>0.22352941176470578</v>
      </c>
      <c r="E76" s="41">
        <v>0</v>
      </c>
      <c r="F76" s="41">
        <v>1.1764705882352936E-2</v>
      </c>
      <c r="G76" s="41">
        <v>1.1764705882352936E-2</v>
      </c>
      <c r="H76" s="41">
        <v>4.7058823529411743E-2</v>
      </c>
      <c r="I76" s="41">
        <v>1</v>
      </c>
    </row>
    <row r="77" spans="1:11" x14ac:dyDescent="0.25">
      <c r="A77" s="4" t="s">
        <v>3073</v>
      </c>
      <c r="B77" s="41">
        <v>0.71945701357466063</v>
      </c>
      <c r="C77" s="41">
        <v>4.9773755656108615E-2</v>
      </c>
      <c r="D77" s="41">
        <v>8.5972850678733045E-2</v>
      </c>
      <c r="E77" s="41">
        <v>9.0497737556561129E-3</v>
      </c>
      <c r="F77" s="41">
        <v>4.5248868778280564E-3</v>
      </c>
      <c r="G77" s="41">
        <v>0</v>
      </c>
      <c r="H77" s="41">
        <v>0.13122171945701358</v>
      </c>
      <c r="I77" s="41">
        <v>1</v>
      </c>
    </row>
    <row r="78" spans="1:11" x14ac:dyDescent="0.25">
      <c r="A78" s="4" t="s">
        <v>441</v>
      </c>
      <c r="B78" s="41">
        <v>0.125</v>
      </c>
      <c r="C78" s="41">
        <v>6.25E-2</v>
      </c>
      <c r="D78" s="41">
        <v>0.43750000000000006</v>
      </c>
      <c r="E78" s="41">
        <v>0.125</v>
      </c>
      <c r="F78" s="41">
        <v>6.25E-2</v>
      </c>
      <c r="G78" s="41">
        <v>0</v>
      </c>
      <c r="H78" s="41">
        <v>0.1875</v>
      </c>
      <c r="I78" s="41">
        <v>1</v>
      </c>
    </row>
    <row r="79" spans="1:11" x14ac:dyDescent="0.25">
      <c r="A79" s="4" t="s">
        <v>3071</v>
      </c>
      <c r="B79" s="41">
        <v>0.29591836734693877</v>
      </c>
      <c r="C79" s="41">
        <v>0.14285714285714285</v>
      </c>
      <c r="D79" s="41">
        <v>0.27551020408163263</v>
      </c>
      <c r="E79" s="41">
        <v>4.0816326530612242E-2</v>
      </c>
      <c r="F79" s="41">
        <v>2.0408163265306121E-2</v>
      </c>
      <c r="G79" s="41">
        <v>0</v>
      </c>
      <c r="H79" s="41">
        <v>0.22448979591836735</v>
      </c>
      <c r="I79" s="41">
        <v>1</v>
      </c>
    </row>
    <row r="80" spans="1:11" x14ac:dyDescent="0.25">
      <c r="A80" s="4" t="s">
        <v>428</v>
      </c>
      <c r="B80" s="41">
        <v>0.32799936783827377</v>
      </c>
      <c r="C80" s="41">
        <v>0.30927049570565468</v>
      </c>
      <c r="D80" s="41">
        <v>0.20355316738238191</v>
      </c>
      <c r="E80" s="41">
        <v>1.8616549484817935E-2</v>
      </c>
      <c r="F80" s="41">
        <v>1.4073036481209016E-2</v>
      </c>
      <c r="G80" s="41">
        <v>4.7647617388000474E-3</v>
      </c>
      <c r="H80" s="41">
        <v>0.12172262136886264</v>
      </c>
      <c r="I80" s="41">
        <v>1</v>
      </c>
    </row>
    <row r="83" spans="1:11" x14ac:dyDescent="0.25">
      <c r="A83" s="3" t="s">
        <v>2241</v>
      </c>
      <c r="B83" t="s">
        <v>2243</v>
      </c>
    </row>
    <row r="85" spans="1:11" x14ac:dyDescent="0.25">
      <c r="A85" s="3" t="s">
        <v>3067</v>
      </c>
      <c r="B85" s="3" t="s">
        <v>1270</v>
      </c>
    </row>
    <row r="86" spans="1:11" x14ac:dyDescent="0.25">
      <c r="A86" s="3" t="s">
        <v>427</v>
      </c>
      <c r="B86" t="s">
        <v>432</v>
      </c>
      <c r="C86" t="s">
        <v>430</v>
      </c>
      <c r="D86" t="s">
        <v>431</v>
      </c>
      <c r="E86" t="s">
        <v>436</v>
      </c>
      <c r="F86" t="s">
        <v>433</v>
      </c>
      <c r="G86" t="s">
        <v>434</v>
      </c>
      <c r="H86" t="s">
        <v>435</v>
      </c>
      <c r="I86" t="s">
        <v>440</v>
      </c>
      <c r="J86" t="s">
        <v>441</v>
      </c>
      <c r="K86" t="s">
        <v>428</v>
      </c>
    </row>
    <row r="87" spans="1:11" x14ac:dyDescent="0.25">
      <c r="A87" s="4" t="s">
        <v>3072</v>
      </c>
      <c r="B87" s="41">
        <v>4.7058823529411729E-2</v>
      </c>
      <c r="C87" s="41">
        <v>0.80000000000000016</v>
      </c>
      <c r="D87" s="41">
        <v>8.2352941176470518E-2</v>
      </c>
      <c r="E87" s="41">
        <v>0</v>
      </c>
      <c r="F87" s="41">
        <v>0</v>
      </c>
      <c r="G87" s="41">
        <v>1.1764705882352932E-2</v>
      </c>
      <c r="H87" s="41">
        <v>1.1764705882352932E-2</v>
      </c>
      <c r="I87" s="41">
        <v>0</v>
      </c>
      <c r="J87" s="41">
        <v>4.7058823529411729E-2</v>
      </c>
      <c r="K87" s="41">
        <v>1</v>
      </c>
    </row>
    <row r="88" spans="1:11" x14ac:dyDescent="0.25">
      <c r="A88" s="4" t="s">
        <v>3073</v>
      </c>
      <c r="B88" s="41">
        <v>0.47058823529411759</v>
      </c>
      <c r="C88" s="41">
        <v>0.40723981900452483</v>
      </c>
      <c r="D88" s="41">
        <v>2.714932126696834E-2</v>
      </c>
      <c r="E88" s="41">
        <v>0</v>
      </c>
      <c r="F88" s="41">
        <v>0</v>
      </c>
      <c r="G88" s="41">
        <v>9.0497737556561129E-3</v>
      </c>
      <c r="H88" s="41">
        <v>0</v>
      </c>
      <c r="I88" s="41">
        <v>4.5248868778280564E-3</v>
      </c>
      <c r="J88" s="41">
        <v>8.1447963800904993E-2</v>
      </c>
      <c r="K88" s="41">
        <v>1</v>
      </c>
    </row>
    <row r="89" spans="1:11" x14ac:dyDescent="0.25">
      <c r="A89" s="4" t="s">
        <v>441</v>
      </c>
      <c r="B89" s="41">
        <v>0</v>
      </c>
      <c r="C89" s="41">
        <v>0.3125</v>
      </c>
      <c r="D89" s="41">
        <v>0.375</v>
      </c>
      <c r="E89" s="41">
        <v>0.125</v>
      </c>
      <c r="F89" s="41">
        <v>6.25E-2</v>
      </c>
      <c r="G89" s="41">
        <v>0</v>
      </c>
      <c r="H89" s="41">
        <v>0</v>
      </c>
      <c r="I89" s="41">
        <v>0</v>
      </c>
      <c r="J89" s="41">
        <v>0.125</v>
      </c>
      <c r="K89" s="41">
        <v>1</v>
      </c>
    </row>
    <row r="90" spans="1:11" x14ac:dyDescent="0.25">
      <c r="A90" s="4" t="s">
        <v>3071</v>
      </c>
      <c r="B90" s="41">
        <v>0.21428571428571427</v>
      </c>
      <c r="C90" s="41">
        <v>0.47959183673469385</v>
      </c>
      <c r="D90" s="41">
        <v>0.10204081632653061</v>
      </c>
      <c r="E90" s="41">
        <v>1.020408163265306E-2</v>
      </c>
      <c r="F90" s="41">
        <v>3.0612244897959183E-2</v>
      </c>
      <c r="G90" s="41">
        <v>0</v>
      </c>
      <c r="H90" s="41">
        <v>3.0612244897959183E-2</v>
      </c>
      <c r="I90" s="41">
        <v>0</v>
      </c>
      <c r="J90" s="41">
        <v>0.1326530612244898</v>
      </c>
      <c r="K90" s="41">
        <v>1</v>
      </c>
    </row>
    <row r="91" spans="1:11" x14ac:dyDescent="0.25">
      <c r="A91" s="4" t="s">
        <v>428</v>
      </c>
      <c r="B91" s="41">
        <v>0.21563309531998986</v>
      </c>
      <c r="C91" s="41">
        <v>0.57843650726690865</v>
      </c>
      <c r="D91" s="41">
        <v>8.4441075864149354E-2</v>
      </c>
      <c r="E91" s="41">
        <v>8.6549606426379114E-3</v>
      </c>
      <c r="F91" s="41">
        <v>1.0279861273699906E-2</v>
      </c>
      <c r="G91" s="41">
        <v>7.583493438122927E-3</v>
      </c>
      <c r="H91" s="41">
        <v>1.1907618881657187E-2</v>
      </c>
      <c r="I91" s="41">
        <v>1.4093658496614403E-3</v>
      </c>
      <c r="J91" s="41">
        <v>8.1654021463172577E-2</v>
      </c>
      <c r="K91" s="41">
        <v>1</v>
      </c>
    </row>
    <row r="96" spans="1:11" x14ac:dyDescent="0.25">
      <c r="A96" s="3" t="s">
        <v>2241</v>
      </c>
      <c r="B96" t="s">
        <v>2243</v>
      </c>
    </row>
    <row r="97" spans="1:5" x14ac:dyDescent="0.25">
      <c r="A97" t="s">
        <v>3080</v>
      </c>
    </row>
    <row r="98" spans="1:5" x14ac:dyDescent="0.25">
      <c r="A98" s="3" t="s">
        <v>3067</v>
      </c>
      <c r="B98" s="3" t="s">
        <v>1270</v>
      </c>
    </row>
    <row r="99" spans="1:5" x14ac:dyDescent="0.25">
      <c r="A99" s="3" t="s">
        <v>427</v>
      </c>
      <c r="B99" t="s">
        <v>127</v>
      </c>
      <c r="C99" t="s">
        <v>64</v>
      </c>
      <c r="D99" t="s">
        <v>428</v>
      </c>
    </row>
    <row r="100" spans="1:5" x14ac:dyDescent="0.25">
      <c r="A100" s="4" t="s">
        <v>3072</v>
      </c>
      <c r="B100" s="41">
        <v>0.5882352941176473</v>
      </c>
      <c r="C100" s="41">
        <v>0.41176470588235276</v>
      </c>
      <c r="D100" s="41">
        <v>1</v>
      </c>
    </row>
    <row r="101" spans="1:5" x14ac:dyDescent="0.25">
      <c r="A101" s="4" t="s">
        <v>3073</v>
      </c>
      <c r="B101" s="41">
        <v>0.37104072398190041</v>
      </c>
      <c r="C101" s="41">
        <v>0.62895927601809953</v>
      </c>
      <c r="D101" s="41">
        <v>1</v>
      </c>
    </row>
    <row r="102" spans="1:5" x14ac:dyDescent="0.25">
      <c r="A102" s="4" t="s">
        <v>441</v>
      </c>
      <c r="B102" s="41">
        <v>0.62499999999999989</v>
      </c>
      <c r="C102" s="41">
        <v>0.375</v>
      </c>
      <c r="D102" s="41">
        <v>1</v>
      </c>
    </row>
    <row r="103" spans="1:5" x14ac:dyDescent="0.25">
      <c r="A103" s="4" t="s">
        <v>3071</v>
      </c>
      <c r="B103" s="41">
        <v>0.6428571428571429</v>
      </c>
      <c r="C103" s="41">
        <v>0.35714285714285715</v>
      </c>
      <c r="D103" s="41">
        <v>1</v>
      </c>
    </row>
    <row r="104" spans="1:5" x14ac:dyDescent="0.25">
      <c r="A104" s="4" t="s">
        <v>428</v>
      </c>
      <c r="B104" s="41">
        <v>0.53517612792066827</v>
      </c>
      <c r="C104" s="41">
        <v>0.46482387207933173</v>
      </c>
      <c r="D104" s="41">
        <v>1</v>
      </c>
    </row>
    <row r="108" spans="1:5" x14ac:dyDescent="0.25">
      <c r="A108" s="3" t="s">
        <v>2241</v>
      </c>
      <c r="B108" t="s">
        <v>2243</v>
      </c>
    </row>
    <row r="109" spans="1:5" x14ac:dyDescent="0.25">
      <c r="A109" t="s">
        <v>3081</v>
      </c>
    </row>
    <row r="110" spans="1:5" x14ac:dyDescent="0.25">
      <c r="A110" s="3" t="s">
        <v>3067</v>
      </c>
      <c r="B110" s="3" t="s">
        <v>1270</v>
      </c>
    </row>
    <row r="111" spans="1:5" x14ac:dyDescent="0.25">
      <c r="A111" s="3" t="s">
        <v>427</v>
      </c>
      <c r="B111" t="s">
        <v>2243</v>
      </c>
      <c r="C111" t="s">
        <v>2242</v>
      </c>
      <c r="D111" t="s">
        <v>3082</v>
      </c>
      <c r="E111" t="s">
        <v>428</v>
      </c>
    </row>
    <row r="112" spans="1:5" x14ac:dyDescent="0.25">
      <c r="A112" s="4" t="s">
        <v>99</v>
      </c>
      <c r="B112" s="41">
        <v>0.77363368583874248</v>
      </c>
      <c r="C112" s="41">
        <v>6.3057484120651319E-2</v>
      </c>
      <c r="D112" s="41">
        <v>0.16330883004060617</v>
      </c>
      <c r="E112" s="41">
        <v>1</v>
      </c>
    </row>
    <row r="113" spans="1:9" x14ac:dyDescent="0.25">
      <c r="A113" s="4" t="s">
        <v>59</v>
      </c>
      <c r="B113" s="41">
        <v>0.36682439611045609</v>
      </c>
      <c r="C113" s="41">
        <v>0.45155847699953228</v>
      </c>
      <c r="D113" s="41">
        <v>0.18161712689001158</v>
      </c>
      <c r="E113" s="41">
        <v>1</v>
      </c>
    </row>
    <row r="114" spans="1:9" x14ac:dyDescent="0.25">
      <c r="A114" s="4" t="s">
        <v>138</v>
      </c>
      <c r="B114" s="41">
        <v>0.59606726631815354</v>
      </c>
      <c r="C114" s="41">
        <v>0.1303328216333812</v>
      </c>
      <c r="D114" s="41">
        <v>0.27359991204846534</v>
      </c>
      <c r="E114" s="41">
        <v>1</v>
      </c>
    </row>
    <row r="115" spans="1:9" x14ac:dyDescent="0.25">
      <c r="A115" s="4" t="s">
        <v>428</v>
      </c>
      <c r="B115" s="41">
        <v>0.56517443682777047</v>
      </c>
      <c r="C115" s="41">
        <v>0.22225171198239135</v>
      </c>
      <c r="D115" s="41">
        <v>0.21257385118983824</v>
      </c>
      <c r="E115" s="41">
        <v>1</v>
      </c>
    </row>
    <row r="118" spans="1:9" x14ac:dyDescent="0.25">
      <c r="A118" s="3" t="s">
        <v>2241</v>
      </c>
      <c r="B118" t="s">
        <v>2243</v>
      </c>
    </row>
    <row r="119" spans="1:9" x14ac:dyDescent="0.25">
      <c r="A119" t="s">
        <v>3083</v>
      </c>
    </row>
    <row r="120" spans="1:9" x14ac:dyDescent="0.25">
      <c r="A120" s="3" t="s">
        <v>3067</v>
      </c>
      <c r="B120" s="3" t="s">
        <v>1270</v>
      </c>
    </row>
    <row r="121" spans="1:9" x14ac:dyDescent="0.25">
      <c r="A121" s="3" t="s">
        <v>427</v>
      </c>
      <c r="B121" t="s">
        <v>3078</v>
      </c>
      <c r="C121" t="s">
        <v>3075</v>
      </c>
      <c r="D121" t="s">
        <v>3079</v>
      </c>
      <c r="E121" t="s">
        <v>3076</v>
      </c>
      <c r="F121" t="s">
        <v>3077</v>
      </c>
      <c r="G121" t="s">
        <v>3074</v>
      </c>
      <c r="H121" t="s">
        <v>441</v>
      </c>
      <c r="I121" t="s">
        <v>428</v>
      </c>
    </row>
    <row r="122" spans="1:9" x14ac:dyDescent="0.25">
      <c r="A122" s="4" t="s">
        <v>99</v>
      </c>
      <c r="B122" s="41">
        <v>7.7206857299630213E-2</v>
      </c>
      <c r="C122" s="41">
        <v>0.50816795222350608</v>
      </c>
      <c r="D122" s="41">
        <v>0.24570362764906151</v>
      </c>
      <c r="E122" s="41">
        <v>5.1719809926070996E-2</v>
      </c>
      <c r="F122" s="41">
        <v>8.888167618057153E-3</v>
      </c>
      <c r="G122" s="41">
        <v>0</v>
      </c>
      <c r="H122" s="41">
        <v>0.10831358528367409</v>
      </c>
      <c r="I122" s="41">
        <v>1</v>
      </c>
    </row>
    <row r="123" spans="1:9" x14ac:dyDescent="0.25">
      <c r="A123" s="4" t="s">
        <v>59</v>
      </c>
      <c r="B123" s="41">
        <v>0.61553995125202632</v>
      </c>
      <c r="C123" s="41">
        <v>0.15852782537580573</v>
      </c>
      <c r="D123" s="41">
        <v>0.11105996918573284</v>
      </c>
      <c r="E123" s="41">
        <v>0</v>
      </c>
      <c r="F123" s="41">
        <v>4.1179031877597349E-3</v>
      </c>
      <c r="G123" s="41">
        <v>0</v>
      </c>
      <c r="H123" s="41">
        <v>0.11075435099867524</v>
      </c>
      <c r="I123" s="41">
        <v>1</v>
      </c>
    </row>
    <row r="124" spans="1:9" x14ac:dyDescent="0.25">
      <c r="A124" s="4" t="s">
        <v>138</v>
      </c>
      <c r="B124" s="41">
        <v>0.24789609739919313</v>
      </c>
      <c r="C124" s="41">
        <v>0.30494016874759883</v>
      </c>
      <c r="D124" s="41">
        <v>0.25578851348139942</v>
      </c>
      <c r="E124" s="41">
        <v>1.2214151045304336E-2</v>
      </c>
      <c r="F124" s="41">
        <v>2.6374881512506231E-2</v>
      </c>
      <c r="G124" s="41">
        <v>1.2221479110244049E-2</v>
      </c>
      <c r="H124" s="41">
        <v>0.14056470870375412</v>
      </c>
      <c r="I124" s="41">
        <v>1</v>
      </c>
    </row>
    <row r="125" spans="1:9" x14ac:dyDescent="0.25">
      <c r="A125" s="4" t="s">
        <v>428</v>
      </c>
      <c r="B125" s="41">
        <v>0.32799936783827388</v>
      </c>
      <c r="C125" s="41">
        <v>0.30927049570565451</v>
      </c>
      <c r="D125" s="41">
        <v>0.20355316738238197</v>
      </c>
      <c r="E125" s="41">
        <v>1.8616549484817942E-2</v>
      </c>
      <c r="F125" s="41">
        <v>1.4073036481209021E-2</v>
      </c>
      <c r="G125" s="41">
        <v>4.7647617388000491E-3</v>
      </c>
      <c r="H125" s="41">
        <v>0.12172262136886265</v>
      </c>
      <c r="I125" s="41">
        <v>1</v>
      </c>
    </row>
    <row r="128" spans="1:9" x14ac:dyDescent="0.25">
      <c r="A128" s="3" t="s">
        <v>2241</v>
      </c>
      <c r="B128" t="s">
        <v>2243</v>
      </c>
    </row>
    <row r="129" spans="1:11" x14ac:dyDescent="0.25">
      <c r="A129" t="s">
        <v>3084</v>
      </c>
    </row>
    <row r="130" spans="1:11" x14ac:dyDescent="0.25">
      <c r="A130" s="3" t="s">
        <v>3067</v>
      </c>
      <c r="B130" s="3" t="s">
        <v>1270</v>
      </c>
    </row>
    <row r="131" spans="1:11" x14ac:dyDescent="0.25">
      <c r="A131" s="3" t="s">
        <v>427</v>
      </c>
      <c r="B131" t="s">
        <v>432</v>
      </c>
      <c r="C131" t="s">
        <v>430</v>
      </c>
      <c r="D131" t="s">
        <v>431</v>
      </c>
      <c r="E131" t="s">
        <v>436</v>
      </c>
      <c r="F131" t="s">
        <v>433</v>
      </c>
      <c r="G131" t="s">
        <v>434</v>
      </c>
      <c r="H131" t="s">
        <v>435</v>
      </c>
      <c r="I131" t="s">
        <v>440</v>
      </c>
      <c r="J131" t="s">
        <v>441</v>
      </c>
      <c r="K131" t="s">
        <v>428</v>
      </c>
    </row>
    <row r="132" spans="1:11" x14ac:dyDescent="0.25">
      <c r="A132" s="4" t="s">
        <v>84</v>
      </c>
      <c r="B132" s="41">
        <v>0.13707276881934116</v>
      </c>
      <c r="C132" s="41">
        <v>0.65224718240812696</v>
      </c>
      <c r="D132" s="41">
        <v>0.12029398814211789</v>
      </c>
      <c r="E132" s="41">
        <v>1.5313786467797016E-2</v>
      </c>
      <c r="F132" s="41">
        <v>1.8188829154055602E-2</v>
      </c>
      <c r="G132" s="41">
        <v>8.4306037717202086E-3</v>
      </c>
      <c r="H132" s="41">
        <v>8.425548736125674E-3</v>
      </c>
      <c r="I132" s="41">
        <v>0</v>
      </c>
      <c r="J132" s="41">
        <v>4.0027292500715475E-2</v>
      </c>
      <c r="K132" s="41">
        <v>1</v>
      </c>
    </row>
    <row r="133" spans="1:11" x14ac:dyDescent="0.25">
      <c r="A133" s="4" t="s">
        <v>60</v>
      </c>
      <c r="B133" s="41">
        <v>0.4403839136315148</v>
      </c>
      <c r="C133" s="41">
        <v>0.40805526738011505</v>
      </c>
      <c r="D133" s="41">
        <v>2.4827509595212148E-2</v>
      </c>
      <c r="E133" s="41">
        <v>0</v>
      </c>
      <c r="F133" s="41">
        <v>0</v>
      </c>
      <c r="G133" s="41">
        <v>1.2682609614931582E-2</v>
      </c>
      <c r="H133" s="41">
        <v>0</v>
      </c>
      <c r="I133" s="41">
        <v>6.3413048074657911E-3</v>
      </c>
      <c r="J133" s="41">
        <v>0.10770939497076053</v>
      </c>
      <c r="K133" s="41">
        <v>1</v>
      </c>
    </row>
    <row r="134" spans="1:11" x14ac:dyDescent="0.25">
      <c r="A134" s="4" t="s">
        <v>302</v>
      </c>
      <c r="B134" s="41">
        <v>0.18951997829689657</v>
      </c>
      <c r="C134" s="41">
        <v>0.56033275424765161</v>
      </c>
      <c r="D134" s="41">
        <v>5.1445802431268298E-2</v>
      </c>
      <c r="E134" s="41">
        <v>0</v>
      </c>
      <c r="F134" s="41">
        <v>0</v>
      </c>
      <c r="G134" s="41">
        <v>0</v>
      </c>
      <c r="H134" s="41">
        <v>3.3615207513792343E-2</v>
      </c>
      <c r="I134" s="41">
        <v>0</v>
      </c>
      <c r="J134" s="41">
        <v>0.16508625751039102</v>
      </c>
      <c r="K134" s="41">
        <v>1</v>
      </c>
    </row>
    <row r="135" spans="1:11" x14ac:dyDescent="0.25">
      <c r="A135" s="4" t="s">
        <v>428</v>
      </c>
      <c r="B135" s="41">
        <v>0.21563309531998989</v>
      </c>
      <c r="C135" s="41">
        <v>0.57843650726690876</v>
      </c>
      <c r="D135" s="41">
        <v>8.4441075864149368E-2</v>
      </c>
      <c r="E135" s="41">
        <v>8.6549606426379114E-3</v>
      </c>
      <c r="F135" s="41">
        <v>1.0279861273699906E-2</v>
      </c>
      <c r="G135" s="41">
        <v>7.583493438122927E-3</v>
      </c>
      <c r="H135" s="41">
        <v>1.1907618881657187E-2</v>
      </c>
      <c r="I135" s="41">
        <v>1.4093658496614403E-3</v>
      </c>
      <c r="J135" s="41">
        <v>8.1654021463172577E-2</v>
      </c>
      <c r="K135" s="41">
        <v>1</v>
      </c>
    </row>
    <row r="138" spans="1:11" x14ac:dyDescent="0.25">
      <c r="A138" s="3" t="s">
        <v>2241</v>
      </c>
      <c r="B138" t="s">
        <v>2243</v>
      </c>
    </row>
    <row r="140" spans="1:11" x14ac:dyDescent="0.25">
      <c r="A140" s="3" t="s">
        <v>427</v>
      </c>
      <c r="B140" t="s">
        <v>3067</v>
      </c>
    </row>
    <row r="141" spans="1:11" x14ac:dyDescent="0.25">
      <c r="A141" s="4" t="s">
        <v>59</v>
      </c>
      <c r="B141" s="41">
        <v>0.3258520779929539</v>
      </c>
    </row>
    <row r="142" spans="1:11" x14ac:dyDescent="0.25">
      <c r="A142" s="4" t="s">
        <v>85</v>
      </c>
      <c r="B142" s="41">
        <v>0.36119902136577109</v>
      </c>
    </row>
    <row r="143" spans="1:11" x14ac:dyDescent="0.25">
      <c r="A143" s="4" t="s">
        <v>65</v>
      </c>
      <c r="B143" s="41">
        <v>0.31294890064127506</v>
      </c>
    </row>
    <row r="144" spans="1:11" x14ac:dyDescent="0.25">
      <c r="A144" s="4" t="s">
        <v>428</v>
      </c>
      <c r="B144" s="41">
        <v>1</v>
      </c>
    </row>
    <row r="148" spans="1:2" x14ac:dyDescent="0.25">
      <c r="A148" s="3" t="s">
        <v>2241</v>
      </c>
      <c r="B148" t="s">
        <v>2243</v>
      </c>
    </row>
    <row r="150" spans="1:2" x14ac:dyDescent="0.25">
      <c r="A150" s="3" t="s">
        <v>427</v>
      </c>
      <c r="B150" t="s">
        <v>3067</v>
      </c>
    </row>
    <row r="151" spans="1:2" x14ac:dyDescent="0.25">
      <c r="A151" s="4" t="s">
        <v>86</v>
      </c>
      <c r="B151" s="41">
        <v>0.31783316926692562</v>
      </c>
    </row>
    <row r="152" spans="1:2" x14ac:dyDescent="0.25">
      <c r="A152" s="4" t="s">
        <v>128</v>
      </c>
      <c r="B152" s="41">
        <v>0.37880845424227783</v>
      </c>
    </row>
    <row r="153" spans="1:2" x14ac:dyDescent="0.25">
      <c r="A153" s="4" t="s">
        <v>66</v>
      </c>
      <c r="B153" s="41">
        <v>0.30335837649079639</v>
      </c>
    </row>
    <row r="154" spans="1:2" x14ac:dyDescent="0.25">
      <c r="A154" s="4" t="s">
        <v>428</v>
      </c>
      <c r="B154" s="41">
        <v>1</v>
      </c>
    </row>
    <row r="158" spans="1:2" x14ac:dyDescent="0.25">
      <c r="A158" s="3" t="s">
        <v>2241</v>
      </c>
      <c r="B158" t="s">
        <v>2243</v>
      </c>
    </row>
    <row r="159" spans="1:2" x14ac:dyDescent="0.25">
      <c r="A159" t="s">
        <v>3088</v>
      </c>
    </row>
    <row r="160" spans="1:2" x14ac:dyDescent="0.25">
      <c r="A160" s="3" t="s">
        <v>3067</v>
      </c>
      <c r="B160" s="3" t="s">
        <v>1270</v>
      </c>
    </row>
    <row r="161" spans="1:5" x14ac:dyDescent="0.25">
      <c r="A161" s="3" t="s">
        <v>427</v>
      </c>
      <c r="B161" t="s">
        <v>3085</v>
      </c>
      <c r="C161" t="s">
        <v>3086</v>
      </c>
      <c r="D161" t="s">
        <v>3087</v>
      </c>
      <c r="E161" t="s">
        <v>428</v>
      </c>
    </row>
    <row r="162" spans="1:5" x14ac:dyDescent="0.25">
      <c r="A162" s="4" t="s">
        <v>430</v>
      </c>
      <c r="B162" s="41">
        <v>0.47218213088786565</v>
      </c>
      <c r="C162" s="41">
        <v>7.7905147313901288E-2</v>
      </c>
      <c r="D162" s="41">
        <v>0.449912721798233</v>
      </c>
      <c r="E162" s="41">
        <v>1</v>
      </c>
    </row>
    <row r="163" spans="1:5" x14ac:dyDescent="0.25">
      <c r="A163" s="4" t="s">
        <v>436</v>
      </c>
      <c r="B163" s="41">
        <v>0.36245157665866057</v>
      </c>
      <c r="C163" s="41">
        <v>0</v>
      </c>
      <c r="D163" s="41">
        <v>0.63754842334133932</v>
      </c>
      <c r="E163" s="41">
        <v>1</v>
      </c>
    </row>
    <row r="164" spans="1:5" x14ac:dyDescent="0.25">
      <c r="A164" s="4" t="s">
        <v>433</v>
      </c>
      <c r="B164" s="41">
        <v>0.23161327935852902</v>
      </c>
      <c r="C164" s="41">
        <v>0.23161327935852902</v>
      </c>
      <c r="D164" s="41">
        <v>0.53677344128294202</v>
      </c>
      <c r="E164" s="41">
        <v>1</v>
      </c>
    </row>
    <row r="165" spans="1:5" x14ac:dyDescent="0.25">
      <c r="A165" s="4" t="s">
        <v>434</v>
      </c>
      <c r="B165" s="41">
        <v>1</v>
      </c>
      <c r="C165" s="41">
        <v>0</v>
      </c>
      <c r="D165" s="41">
        <v>0</v>
      </c>
      <c r="E165" s="41">
        <v>1</v>
      </c>
    </row>
    <row r="166" spans="1:5" x14ac:dyDescent="0.25">
      <c r="A166" s="4" t="s">
        <v>428</v>
      </c>
      <c r="B166" s="41">
        <v>0.47314083933452172</v>
      </c>
      <c r="C166" s="41">
        <v>7.8425912013951965E-2</v>
      </c>
      <c r="D166" s="41">
        <v>0.44843324865152634</v>
      </c>
      <c r="E166" s="41">
        <v>1</v>
      </c>
    </row>
    <row r="169" spans="1:5" x14ac:dyDescent="0.25">
      <c r="A169" s="3" t="s">
        <v>2241</v>
      </c>
      <c r="B169" t="s">
        <v>2243</v>
      </c>
    </row>
    <row r="171" spans="1:5" x14ac:dyDescent="0.25">
      <c r="A171" s="3" t="s">
        <v>3067</v>
      </c>
      <c r="B171" s="3" t="s">
        <v>1270</v>
      </c>
    </row>
    <row r="172" spans="1:5" x14ac:dyDescent="0.25">
      <c r="A172" s="3" t="s">
        <v>427</v>
      </c>
      <c r="B172" t="s">
        <v>3085</v>
      </c>
      <c r="C172" t="s">
        <v>3086</v>
      </c>
      <c r="D172" t="s">
        <v>3087</v>
      </c>
      <c r="E172" t="s">
        <v>428</v>
      </c>
    </row>
    <row r="173" spans="1:5" x14ac:dyDescent="0.25">
      <c r="A173" s="4" t="s">
        <v>430</v>
      </c>
      <c r="B173" s="41">
        <v>0.47218213088786565</v>
      </c>
      <c r="C173" s="41">
        <v>7.7905147313901288E-2</v>
      </c>
      <c r="D173" s="41">
        <v>0.449912721798233</v>
      </c>
      <c r="E173" s="41">
        <v>1</v>
      </c>
    </row>
    <row r="174" spans="1:5" x14ac:dyDescent="0.25">
      <c r="A174" s="4" t="s">
        <v>436</v>
      </c>
      <c r="B174" s="41">
        <v>0.36245157665866057</v>
      </c>
      <c r="C174" s="41">
        <v>0</v>
      </c>
      <c r="D174" s="41">
        <v>0.63754842334133932</v>
      </c>
      <c r="E174" s="41">
        <v>1</v>
      </c>
    </row>
    <row r="175" spans="1:5" x14ac:dyDescent="0.25">
      <c r="A175" s="4" t="s">
        <v>433</v>
      </c>
      <c r="B175" s="41">
        <v>0.23161327935852902</v>
      </c>
      <c r="C175" s="41">
        <v>0.23161327935852902</v>
      </c>
      <c r="D175" s="41">
        <v>0.53677344128294202</v>
      </c>
      <c r="E175" s="41">
        <v>1</v>
      </c>
    </row>
    <row r="176" spans="1:5" x14ac:dyDescent="0.25">
      <c r="A176" s="4" t="s">
        <v>434</v>
      </c>
      <c r="B176" s="41">
        <v>1</v>
      </c>
      <c r="C176" s="41">
        <v>0</v>
      </c>
      <c r="D176" s="41">
        <v>0</v>
      </c>
      <c r="E176" s="41">
        <v>1</v>
      </c>
    </row>
    <row r="177" spans="1:5" x14ac:dyDescent="0.25">
      <c r="A177" s="4" t="s">
        <v>428</v>
      </c>
      <c r="B177" s="41">
        <v>0.47314083933452172</v>
      </c>
      <c r="C177" s="41">
        <v>7.8425912013951965E-2</v>
      </c>
      <c r="D177" s="41">
        <v>0.44843324865152634</v>
      </c>
      <c r="E177" s="41">
        <v>1</v>
      </c>
    </row>
    <row r="180" spans="1:5" x14ac:dyDescent="0.25">
      <c r="A180" s="3" t="s">
        <v>2241</v>
      </c>
      <c r="B180" t="s">
        <v>2243</v>
      </c>
    </row>
    <row r="182" spans="1:5" x14ac:dyDescent="0.25">
      <c r="A182" s="3" t="s">
        <v>427</v>
      </c>
      <c r="B182" t="s">
        <v>3067</v>
      </c>
    </row>
    <row r="183" spans="1:5" x14ac:dyDescent="0.25">
      <c r="A183" s="4" t="s">
        <v>127</v>
      </c>
      <c r="B183" s="41">
        <v>0.53517612792066827</v>
      </c>
    </row>
    <row r="184" spans="1:5" x14ac:dyDescent="0.25">
      <c r="A184" s="4" t="s">
        <v>64</v>
      </c>
      <c r="B184" s="41">
        <v>0.46482387207933185</v>
      </c>
    </row>
    <row r="185" spans="1:5" x14ac:dyDescent="0.25">
      <c r="A185" s="4" t="s">
        <v>428</v>
      </c>
      <c r="B185" s="41">
        <v>1</v>
      </c>
    </row>
    <row r="187" spans="1:5" x14ac:dyDescent="0.25">
      <c r="A187" s="3" t="s">
        <v>2241</v>
      </c>
      <c r="B187" t="s">
        <v>2243</v>
      </c>
    </row>
    <row r="188" spans="1:5" x14ac:dyDescent="0.25">
      <c r="A188" s="3" t="s">
        <v>23</v>
      </c>
      <c r="B188" t="s">
        <v>127</v>
      </c>
    </row>
    <row r="190" spans="1:5" x14ac:dyDescent="0.25">
      <c r="A190" s="3" t="s">
        <v>427</v>
      </c>
      <c r="B190" t="s">
        <v>3067</v>
      </c>
    </row>
    <row r="191" spans="1:5" x14ac:dyDescent="0.25">
      <c r="A191" s="4" t="s">
        <v>100</v>
      </c>
      <c r="B191" s="41">
        <v>0.22969959814433949</v>
      </c>
    </row>
    <row r="192" spans="1:5" x14ac:dyDescent="0.25">
      <c r="A192" s="4" t="s">
        <v>61</v>
      </c>
      <c r="B192" s="41">
        <v>0.5094584081575021</v>
      </c>
    </row>
    <row r="193" spans="1:2" x14ac:dyDescent="0.25">
      <c r="A193" s="4" t="s">
        <v>88</v>
      </c>
      <c r="B193" s="41">
        <v>5.241087522918645E-2</v>
      </c>
    </row>
    <row r="194" spans="1:2" x14ac:dyDescent="0.25">
      <c r="A194" s="4" t="s">
        <v>139</v>
      </c>
      <c r="B194" s="41">
        <v>0.208431118468972</v>
      </c>
    </row>
    <row r="195" spans="1:2" x14ac:dyDescent="0.25">
      <c r="A195" s="4" t="s">
        <v>428</v>
      </c>
      <c r="B195" s="41">
        <v>1</v>
      </c>
    </row>
    <row r="200" spans="1:2" x14ac:dyDescent="0.25">
      <c r="A200" s="3" t="s">
        <v>2241</v>
      </c>
      <c r="B200" t="s">
        <v>2243</v>
      </c>
    </row>
    <row r="202" spans="1:2" x14ac:dyDescent="0.25">
      <c r="A202" s="3" t="s">
        <v>427</v>
      </c>
      <c r="B202" t="s">
        <v>3067</v>
      </c>
    </row>
    <row r="203" spans="1:2" x14ac:dyDescent="0.25">
      <c r="A203" s="4" t="s">
        <v>102</v>
      </c>
      <c r="B203" s="41">
        <v>0.26066719564975682</v>
      </c>
    </row>
    <row r="204" spans="1:2" x14ac:dyDescent="0.25">
      <c r="A204" s="4" t="s">
        <v>859</v>
      </c>
      <c r="B204" s="41">
        <v>9.5266665007048088E-3</v>
      </c>
    </row>
    <row r="205" spans="1:2" x14ac:dyDescent="0.25">
      <c r="A205" s="4" t="s">
        <v>277</v>
      </c>
      <c r="B205" s="41">
        <v>2.134111446470734E-2</v>
      </c>
    </row>
    <row r="206" spans="1:2" x14ac:dyDescent="0.25">
      <c r="A206" s="4" t="s">
        <v>624</v>
      </c>
      <c r="B206" s="41">
        <v>6.9784789635430888E-2</v>
      </c>
    </row>
    <row r="207" spans="1:2" x14ac:dyDescent="0.25">
      <c r="A207" s="4" t="s">
        <v>480</v>
      </c>
      <c r="B207" s="41">
        <v>2.0682086411145717E-2</v>
      </c>
    </row>
    <row r="208" spans="1:2" x14ac:dyDescent="0.25">
      <c r="A208" s="4" t="s">
        <v>1870</v>
      </c>
      <c r="B208" s="41">
        <v>9.9644458190753116E-3</v>
      </c>
    </row>
    <row r="209" spans="1:13" x14ac:dyDescent="0.25">
      <c r="A209" s="4" t="s">
        <v>449</v>
      </c>
      <c r="B209" s="41">
        <v>1.6576352725907295E-2</v>
      </c>
    </row>
    <row r="210" spans="1:13" x14ac:dyDescent="0.25">
      <c r="A210" s="4" t="s">
        <v>129</v>
      </c>
      <c r="B210" s="41">
        <v>2.8793673108398515E-2</v>
      </c>
    </row>
    <row r="211" spans="1:13" x14ac:dyDescent="0.25">
      <c r="A211" s="4" t="s">
        <v>88</v>
      </c>
      <c r="B211" s="41">
        <v>1.6235597103865556E-2</v>
      </c>
    </row>
    <row r="212" spans="1:13" x14ac:dyDescent="0.25">
      <c r="A212" s="4" t="s">
        <v>1367</v>
      </c>
      <c r="B212" s="41">
        <v>4.7647617388000474E-3</v>
      </c>
    </row>
    <row r="213" spans="1:13" x14ac:dyDescent="0.25">
      <c r="A213" s="4" t="s">
        <v>68</v>
      </c>
      <c r="B213" s="41">
        <v>0.5416633168422077</v>
      </c>
    </row>
    <row r="214" spans="1:13" x14ac:dyDescent="0.25">
      <c r="A214" s="4" t="s">
        <v>428</v>
      </c>
      <c r="B214" s="41">
        <v>1</v>
      </c>
    </row>
    <row r="218" spans="1:13" x14ac:dyDescent="0.25">
      <c r="A218" s="3" t="s">
        <v>2241</v>
      </c>
      <c r="B218" t="s">
        <v>2243</v>
      </c>
    </row>
    <row r="220" spans="1:13" x14ac:dyDescent="0.25">
      <c r="A220" s="3" t="s">
        <v>3067</v>
      </c>
      <c r="B220" s="3" t="s">
        <v>1270</v>
      </c>
    </row>
    <row r="221" spans="1:13" x14ac:dyDescent="0.25">
      <c r="A221" s="3" t="s">
        <v>427</v>
      </c>
      <c r="B221" t="s">
        <v>102</v>
      </c>
      <c r="C221" t="s">
        <v>859</v>
      </c>
      <c r="D221" t="s">
        <v>277</v>
      </c>
      <c r="E221" t="s">
        <v>624</v>
      </c>
      <c r="F221" t="s">
        <v>480</v>
      </c>
      <c r="G221" t="s">
        <v>1870</v>
      </c>
      <c r="H221" t="s">
        <v>449</v>
      </c>
      <c r="I221" t="s">
        <v>129</v>
      </c>
      <c r="J221" t="s">
        <v>88</v>
      </c>
      <c r="K221" t="s">
        <v>1367</v>
      </c>
      <c r="L221" t="s">
        <v>68</v>
      </c>
      <c r="M221" t="s">
        <v>428</v>
      </c>
    </row>
    <row r="222" spans="1:13" x14ac:dyDescent="0.25">
      <c r="A222" s="4" t="s">
        <v>3078</v>
      </c>
      <c r="B222" s="41">
        <v>7.7644875760578783E-2</v>
      </c>
      <c r="C222" s="41">
        <v>0</v>
      </c>
      <c r="D222" s="41">
        <v>8.5937107681033995E-3</v>
      </c>
      <c r="E222" s="41">
        <v>0.18238815881726886</v>
      </c>
      <c r="F222" s="41">
        <v>1.28905661521551E-2</v>
      </c>
      <c r="G222" s="41">
        <v>1.5852725920005625E-2</v>
      </c>
      <c r="H222" s="41">
        <v>2.7417306768159587E-2</v>
      </c>
      <c r="I222" s="41">
        <v>2.7408596455959552E-2</v>
      </c>
      <c r="J222" s="41">
        <v>4.2968553840516998E-3</v>
      </c>
      <c r="K222" s="41">
        <v>0</v>
      </c>
      <c r="L222" s="41">
        <v>0.64350720397371752</v>
      </c>
      <c r="M222" s="41">
        <v>1</v>
      </c>
    </row>
    <row r="223" spans="1:13" x14ac:dyDescent="0.25">
      <c r="A223" s="4" t="s">
        <v>3075</v>
      </c>
      <c r="B223" s="41">
        <v>0.50594386685539638</v>
      </c>
      <c r="C223" s="41">
        <v>2.3105062458183209E-2</v>
      </c>
      <c r="D223" s="41">
        <v>5.9890558661673886E-2</v>
      </c>
      <c r="E223" s="41">
        <v>0</v>
      </c>
      <c r="F223" s="41">
        <v>3.0803670679830159E-2</v>
      </c>
      <c r="G223" s="41">
        <v>1.5406454236536252E-2</v>
      </c>
      <c r="H223" s="41">
        <v>0</v>
      </c>
      <c r="I223" s="41">
        <v>1.539721644329391E-2</v>
      </c>
      <c r="J223" s="41">
        <v>0</v>
      </c>
      <c r="K223" s="41">
        <v>0</v>
      </c>
      <c r="L223" s="41">
        <v>0.34945317066508608</v>
      </c>
      <c r="M223" s="41">
        <v>1</v>
      </c>
    </row>
    <row r="224" spans="1:13" x14ac:dyDescent="0.25">
      <c r="A224" s="4" t="s">
        <v>3079</v>
      </c>
      <c r="B224" s="41">
        <v>0.20694810729749225</v>
      </c>
      <c r="C224" s="41">
        <v>0</v>
      </c>
      <c r="D224" s="41">
        <v>0</v>
      </c>
      <c r="E224" s="41">
        <v>1.1696955697474738E-2</v>
      </c>
      <c r="F224" s="41">
        <v>0</v>
      </c>
      <c r="G224" s="41">
        <v>0</v>
      </c>
      <c r="H224" s="41">
        <v>2.340794692646208E-2</v>
      </c>
      <c r="I224" s="41">
        <v>5.0502094395754711E-2</v>
      </c>
      <c r="J224" s="41">
        <v>1.8620777457584697E-2</v>
      </c>
      <c r="K224" s="41">
        <v>0</v>
      </c>
      <c r="L224" s="41">
        <v>0.68882411822523149</v>
      </c>
      <c r="M224" s="41">
        <v>1</v>
      </c>
    </row>
    <row r="225" spans="1:13" x14ac:dyDescent="0.25">
      <c r="A225" s="4" t="s">
        <v>3076</v>
      </c>
      <c r="B225" s="41">
        <v>0.12789439755708121</v>
      </c>
      <c r="C225" s="41">
        <v>0</v>
      </c>
      <c r="D225" s="41">
        <v>0</v>
      </c>
      <c r="E225" s="41">
        <v>0</v>
      </c>
      <c r="F225" s="41">
        <v>0</v>
      </c>
      <c r="G225" s="41">
        <v>0</v>
      </c>
      <c r="H225" s="41">
        <v>0</v>
      </c>
      <c r="I225" s="41">
        <v>0</v>
      </c>
      <c r="J225" s="41">
        <v>0.5928012080106595</v>
      </c>
      <c r="K225" s="41">
        <v>0</v>
      </c>
      <c r="L225" s="41">
        <v>0.27930439443225924</v>
      </c>
      <c r="M225" s="41">
        <v>1</v>
      </c>
    </row>
    <row r="226" spans="1:13" x14ac:dyDescent="0.25">
      <c r="A226" s="4" t="s">
        <v>3077</v>
      </c>
      <c r="B226" s="41">
        <v>0.33857382130446279</v>
      </c>
      <c r="C226" s="41">
        <v>0</v>
      </c>
      <c r="D226" s="41">
        <v>0</v>
      </c>
      <c r="E226" s="41">
        <v>0</v>
      </c>
      <c r="F226" s="41">
        <v>0</v>
      </c>
      <c r="G226" s="41">
        <v>0</v>
      </c>
      <c r="H226" s="41">
        <v>0</v>
      </c>
      <c r="I226" s="41">
        <v>0.16918540530549617</v>
      </c>
      <c r="J226" s="41">
        <v>0</v>
      </c>
      <c r="K226" s="41">
        <v>0</v>
      </c>
      <c r="L226" s="41">
        <v>0.49224077339004096</v>
      </c>
      <c r="M226" s="41">
        <v>1</v>
      </c>
    </row>
    <row r="227" spans="1:13" x14ac:dyDescent="0.25">
      <c r="A227" s="4" t="s">
        <v>3074</v>
      </c>
      <c r="B227" s="41">
        <v>0</v>
      </c>
      <c r="C227" s="41">
        <v>0</v>
      </c>
      <c r="D227" s="41">
        <v>0</v>
      </c>
      <c r="E227" s="41">
        <v>0</v>
      </c>
      <c r="F227" s="41">
        <v>0</v>
      </c>
      <c r="G227" s="41">
        <v>0</v>
      </c>
      <c r="H227" s="41">
        <v>0</v>
      </c>
      <c r="I227" s="41">
        <v>0</v>
      </c>
      <c r="J227" s="41">
        <v>0</v>
      </c>
      <c r="K227" s="41">
        <v>0</v>
      </c>
      <c r="L227" s="41">
        <v>1</v>
      </c>
      <c r="M227" s="41">
        <v>1</v>
      </c>
    </row>
    <row r="228" spans="1:13" x14ac:dyDescent="0.25">
      <c r="A228" s="4" t="s">
        <v>441</v>
      </c>
      <c r="B228" s="41">
        <v>0.24198918662451949</v>
      </c>
      <c r="C228" s="41">
        <v>1.9560475728971134E-2</v>
      </c>
      <c r="D228" s="41">
        <v>0</v>
      </c>
      <c r="E228" s="41">
        <v>6.2277959314198723E-2</v>
      </c>
      <c r="F228" s="41">
        <v>5.6910722785572847E-2</v>
      </c>
      <c r="G228" s="41">
        <v>0</v>
      </c>
      <c r="H228" s="41">
        <v>2.3157007856256451E-2</v>
      </c>
      <c r="I228" s="41">
        <v>1.9560475728971134E-2</v>
      </c>
      <c r="J228" s="41">
        <v>0</v>
      </c>
      <c r="K228" s="41">
        <v>3.9144422665374025E-2</v>
      </c>
      <c r="L228" s="41">
        <v>0.5373997492961361</v>
      </c>
      <c r="M228" s="41">
        <v>1</v>
      </c>
    </row>
    <row r="229" spans="1:13" x14ac:dyDescent="0.25">
      <c r="A229" s="4" t="s">
        <v>428</v>
      </c>
      <c r="B229" s="41">
        <v>0.26066719564975677</v>
      </c>
      <c r="C229" s="41">
        <v>9.5266665007048106E-3</v>
      </c>
      <c r="D229" s="41">
        <v>2.1341114464707347E-2</v>
      </c>
      <c r="E229" s="41">
        <v>6.9784789635430902E-2</v>
      </c>
      <c r="F229" s="41">
        <v>2.0682086411145727E-2</v>
      </c>
      <c r="G229" s="41">
        <v>9.9644458190753134E-3</v>
      </c>
      <c r="H229" s="41">
        <v>1.6576352725907302E-2</v>
      </c>
      <c r="I229" s="41">
        <v>2.8793673108398525E-2</v>
      </c>
      <c r="J229" s="41">
        <v>1.6235597103865563E-2</v>
      </c>
      <c r="K229" s="41">
        <v>4.7647617388000491E-3</v>
      </c>
      <c r="L229" s="41">
        <v>0.5416633168422077</v>
      </c>
      <c r="M229" s="41">
        <v>1</v>
      </c>
    </row>
    <row r="232" spans="1:13" x14ac:dyDescent="0.25">
      <c r="A232" s="3" t="s">
        <v>2241</v>
      </c>
      <c r="B232" t="s">
        <v>2243</v>
      </c>
    </row>
    <row r="234" spans="1:13" x14ac:dyDescent="0.25">
      <c r="A234" s="3" t="s">
        <v>427</v>
      </c>
      <c r="B234" t="s">
        <v>3067</v>
      </c>
    </row>
    <row r="235" spans="1:13" x14ac:dyDescent="0.25">
      <c r="A235" s="4" t="s">
        <v>87</v>
      </c>
      <c r="B235" s="41">
        <v>0.18912297846930745</v>
      </c>
    </row>
    <row r="236" spans="1:13" x14ac:dyDescent="0.25">
      <c r="A236" s="4" t="s">
        <v>103</v>
      </c>
      <c r="B236" s="41">
        <v>0.22881168209346081</v>
      </c>
    </row>
    <row r="237" spans="1:13" x14ac:dyDescent="0.25">
      <c r="A237" s="4" t="s">
        <v>116</v>
      </c>
      <c r="B237" s="41">
        <v>0.15691104762377533</v>
      </c>
    </row>
    <row r="238" spans="1:13" x14ac:dyDescent="0.25">
      <c r="A238" s="4" t="s">
        <v>67</v>
      </c>
      <c r="B238" s="41">
        <v>0.42515429181345643</v>
      </c>
    </row>
    <row r="239" spans="1:13" x14ac:dyDescent="0.25">
      <c r="A239" s="4" t="s">
        <v>428</v>
      </c>
      <c r="B239" s="41">
        <v>1</v>
      </c>
    </row>
    <row r="242" spans="1:2" x14ac:dyDescent="0.25">
      <c r="A242" s="3" t="s">
        <v>2241</v>
      </c>
      <c r="B242" t="s">
        <v>2243</v>
      </c>
    </row>
    <row r="244" spans="1:2" x14ac:dyDescent="0.25">
      <c r="A244" s="3" t="s">
        <v>427</v>
      </c>
      <c r="B244" t="s">
        <v>3067</v>
      </c>
    </row>
    <row r="245" spans="1:2" x14ac:dyDescent="0.25">
      <c r="A245" s="4" t="s">
        <v>69</v>
      </c>
      <c r="B245" s="41">
        <v>0.39952358637818908</v>
      </c>
    </row>
    <row r="246" spans="1:2" x14ac:dyDescent="0.25">
      <c r="A246" s="4" t="s">
        <v>117</v>
      </c>
      <c r="B246" s="41">
        <v>0.17829974325022241</v>
      </c>
    </row>
    <row r="247" spans="1:2" x14ac:dyDescent="0.25">
      <c r="A247" s="4" t="s">
        <v>383</v>
      </c>
      <c r="B247" s="41">
        <v>0.16225557875831839</v>
      </c>
    </row>
    <row r="248" spans="1:2" x14ac:dyDescent="0.25">
      <c r="A248" s="4" t="s">
        <v>104</v>
      </c>
      <c r="B248" s="41">
        <v>0.14003990145864884</v>
      </c>
    </row>
    <row r="249" spans="1:2" x14ac:dyDescent="0.25">
      <c r="A249" s="4" t="s">
        <v>419</v>
      </c>
      <c r="B249" s="41">
        <v>6.6591633412162551E-2</v>
      </c>
    </row>
    <row r="250" spans="1:2" x14ac:dyDescent="0.25">
      <c r="A250" s="4" t="s">
        <v>401</v>
      </c>
      <c r="B250" s="41">
        <v>2.7291136341082416E-2</v>
      </c>
    </row>
    <row r="251" spans="1:2" x14ac:dyDescent="0.25">
      <c r="A251" s="4" t="s">
        <v>3054</v>
      </c>
      <c r="B251" s="41">
        <v>2.1770322852391985E-2</v>
      </c>
    </row>
    <row r="252" spans="1:2" x14ac:dyDescent="0.25">
      <c r="A252" s="4" t="s">
        <v>337</v>
      </c>
      <c r="B252" s="41">
        <v>4.2280975489843216E-3</v>
      </c>
    </row>
    <row r="253" spans="1:2" x14ac:dyDescent="0.25">
      <c r="A253" s="4" t="s">
        <v>428</v>
      </c>
      <c r="B253" s="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1991-BC4D-4FB8-827B-39051D053E83}">
  <dimension ref="A3:J70"/>
  <sheetViews>
    <sheetView topLeftCell="A49" workbookViewId="0">
      <selection activeCell="F73" sqref="F73"/>
    </sheetView>
  </sheetViews>
  <sheetFormatPr defaultRowHeight="13.2" x14ac:dyDescent="0.25"/>
  <cols>
    <col min="1" max="1" width="36.33203125" bestFit="1" customWidth="1"/>
    <col min="2" max="2" width="26.33203125" bestFit="1" customWidth="1"/>
    <col min="3" max="3" width="20.5546875" bestFit="1" customWidth="1"/>
    <col min="4" max="4" width="6.33203125" bestFit="1" customWidth="1"/>
    <col min="5" max="5" width="8.33203125" bestFit="1" customWidth="1"/>
    <col min="6" max="6" width="35.109375" bestFit="1" customWidth="1"/>
    <col min="7" max="7" width="20.44140625" bestFit="1" customWidth="1"/>
    <col min="9" max="10" width="20.44140625" bestFit="1" customWidth="1"/>
  </cols>
  <sheetData>
    <row r="3" spans="1:10" x14ac:dyDescent="0.25">
      <c r="F3" s="16" t="s">
        <v>429</v>
      </c>
      <c r="G3" s="16">
        <v>2021</v>
      </c>
    </row>
    <row r="4" spans="1:10" x14ac:dyDescent="0.25">
      <c r="F4" s="32" t="s">
        <v>3055</v>
      </c>
      <c r="G4" s="33">
        <v>0.52826706234522269</v>
      </c>
    </row>
    <row r="5" spans="1:10" x14ac:dyDescent="0.25">
      <c r="F5" s="32" t="s">
        <v>432</v>
      </c>
      <c r="G5" s="33">
        <v>0.40626502535892833</v>
      </c>
    </row>
    <row r="6" spans="1:10" x14ac:dyDescent="0.25">
      <c r="A6" s="3" t="s">
        <v>2241</v>
      </c>
      <c r="B6" t="s">
        <v>2243</v>
      </c>
      <c r="F6" s="32" t="s">
        <v>436</v>
      </c>
      <c r="G6" s="33">
        <v>3.6371062386582775E-2</v>
      </c>
    </row>
    <row r="7" spans="1:10" x14ac:dyDescent="0.25">
      <c r="F7" s="4" t="s">
        <v>441</v>
      </c>
      <c r="G7" s="34">
        <f>1-SUM(G4:G6)</f>
        <v>2.9096849909266309E-2</v>
      </c>
    </row>
    <row r="8" spans="1:10" x14ac:dyDescent="0.25">
      <c r="A8" s="3" t="s">
        <v>427</v>
      </c>
      <c r="B8" t="s">
        <v>3056</v>
      </c>
      <c r="C8" t="s">
        <v>3057</v>
      </c>
    </row>
    <row r="9" spans="1:10" x14ac:dyDescent="0.25">
      <c r="A9" s="4" t="s">
        <v>100</v>
      </c>
      <c r="B9">
        <v>85</v>
      </c>
      <c r="C9">
        <v>85</v>
      </c>
      <c r="F9" s="32" t="s">
        <v>3067</v>
      </c>
      <c r="G9" s="16" t="s">
        <v>3058</v>
      </c>
      <c r="H9" s="16" t="s">
        <v>1275</v>
      </c>
      <c r="I9" s="16" t="s">
        <v>2780</v>
      </c>
      <c r="J9" s="16" t="s">
        <v>3065</v>
      </c>
    </row>
    <row r="10" spans="1:10" x14ac:dyDescent="0.25">
      <c r="A10" s="4" t="s">
        <v>61</v>
      </c>
      <c r="B10">
        <v>221</v>
      </c>
      <c r="C10">
        <v>221</v>
      </c>
      <c r="F10" s="32" t="s">
        <v>100</v>
      </c>
      <c r="G10" s="38">
        <v>0.52826706234522269</v>
      </c>
      <c r="H10" s="16">
        <f>VLOOKUP(F10,$A$8:$B$14,2,0)</f>
        <v>85</v>
      </c>
      <c r="I10" s="38">
        <f>H10/SUM($H$10:$H$12)</f>
        <v>0.2639751552795031</v>
      </c>
      <c r="J10" s="39">
        <f>G10/I10</f>
        <v>2.0011999302960199</v>
      </c>
    </row>
    <row r="11" spans="1:10" x14ac:dyDescent="0.25">
      <c r="A11" s="4" t="s">
        <v>296</v>
      </c>
      <c r="B11">
        <v>16</v>
      </c>
      <c r="C11">
        <v>16</v>
      </c>
      <c r="F11" s="32" t="s">
        <v>61</v>
      </c>
      <c r="G11" s="38">
        <v>0.40626502535892833</v>
      </c>
      <c r="H11" s="16">
        <f t="shared" ref="H11:H12" si="0">VLOOKUP(F11,$A$8:$B$14,2,0)</f>
        <v>221</v>
      </c>
      <c r="I11" s="38">
        <f t="shared" ref="I11:I12" si="1">H11/SUM($H$10:$H$12)</f>
        <v>0.68633540372670809</v>
      </c>
      <c r="J11" s="39">
        <f t="shared" ref="J11:J12" si="2">G11/I11</f>
        <v>0.59193365685780508</v>
      </c>
    </row>
    <row r="12" spans="1:10" x14ac:dyDescent="0.25">
      <c r="A12" s="4" t="s">
        <v>166</v>
      </c>
      <c r="B12">
        <v>75</v>
      </c>
      <c r="C12">
        <v>75</v>
      </c>
      <c r="F12" s="32" t="s">
        <v>296</v>
      </c>
      <c r="G12" s="38">
        <f>1-SUM(G10:G11)</f>
        <v>6.5467912295849029E-2</v>
      </c>
      <c r="H12" s="16">
        <f t="shared" si="0"/>
        <v>16</v>
      </c>
      <c r="I12" s="38">
        <f t="shared" si="1"/>
        <v>4.9689440993788817E-2</v>
      </c>
      <c r="J12" s="39">
        <f t="shared" si="2"/>
        <v>1.3175417349539618</v>
      </c>
    </row>
    <row r="13" spans="1:10" x14ac:dyDescent="0.25">
      <c r="A13" s="4" t="s">
        <v>186</v>
      </c>
      <c r="B13">
        <v>23</v>
      </c>
      <c r="C13">
        <v>23</v>
      </c>
      <c r="F13" s="32" t="s">
        <v>166</v>
      </c>
      <c r="G13" s="16"/>
      <c r="H13" s="16"/>
      <c r="I13" s="16"/>
      <c r="J13" s="40">
        <v>1</v>
      </c>
    </row>
    <row r="14" spans="1:10" x14ac:dyDescent="0.25">
      <c r="A14" s="4" t="s">
        <v>428</v>
      </c>
      <c r="B14">
        <v>420</v>
      </c>
      <c r="C14">
        <v>420</v>
      </c>
      <c r="F14" s="32" t="s">
        <v>186</v>
      </c>
      <c r="G14" s="16"/>
      <c r="H14" s="16"/>
      <c r="I14" s="16"/>
      <c r="J14" s="40">
        <v>1</v>
      </c>
    </row>
    <row r="25" spans="1:9" x14ac:dyDescent="0.25">
      <c r="A25" s="3" t="s">
        <v>2241</v>
      </c>
      <c r="B25" t="s">
        <v>2243</v>
      </c>
    </row>
    <row r="26" spans="1:9" x14ac:dyDescent="0.25">
      <c r="F26" s="16" t="s">
        <v>3068</v>
      </c>
      <c r="G26" s="16" t="s">
        <v>3058</v>
      </c>
      <c r="H26" s="16" t="s">
        <v>1275</v>
      </c>
      <c r="I26" s="16" t="s">
        <v>3065</v>
      </c>
    </row>
    <row r="27" spans="1:9" x14ac:dyDescent="0.25">
      <c r="A27" s="3" t="s">
        <v>427</v>
      </c>
      <c r="B27" t="s">
        <v>3056</v>
      </c>
      <c r="C27" t="s">
        <v>3057</v>
      </c>
      <c r="F27" s="4" t="s">
        <v>55</v>
      </c>
      <c r="G27" s="14">
        <v>0.5</v>
      </c>
      <c r="H27" s="34">
        <f>VLOOKUP(F27,$A$28:$C$29,3,0)</f>
        <v>0.44047619047619047</v>
      </c>
      <c r="I27" s="35">
        <f>G27/H27</f>
        <v>1.1351351351351351</v>
      </c>
    </row>
    <row r="28" spans="1:9" x14ac:dyDescent="0.25">
      <c r="A28" s="4" t="s">
        <v>55</v>
      </c>
      <c r="B28">
        <v>185</v>
      </c>
      <c r="C28" s="5">
        <v>0.44047619047619047</v>
      </c>
      <c r="F28" s="4" t="s">
        <v>136</v>
      </c>
      <c r="G28" s="14">
        <v>0.5</v>
      </c>
      <c r="H28" s="34">
        <f>VLOOKUP(F28,$A$28:$C$29,3,0)</f>
        <v>0.55952380952380953</v>
      </c>
      <c r="I28" s="35">
        <f>G28/H28</f>
        <v>0.8936170212765957</v>
      </c>
    </row>
    <row r="29" spans="1:9" x14ac:dyDescent="0.25">
      <c r="A29" s="4" t="s">
        <v>136</v>
      </c>
      <c r="B29">
        <v>235</v>
      </c>
      <c r="C29" s="5">
        <v>0.55952380952380953</v>
      </c>
    </row>
    <row r="30" spans="1:9" x14ac:dyDescent="0.25">
      <c r="A30" s="4" t="s">
        <v>428</v>
      </c>
      <c r="B30">
        <v>420</v>
      </c>
      <c r="C30" s="5">
        <v>1</v>
      </c>
    </row>
    <row r="33" spans="1:9" x14ac:dyDescent="0.25">
      <c r="A33" s="3" t="s">
        <v>2241</v>
      </c>
      <c r="B33" t="s">
        <v>2243</v>
      </c>
    </row>
    <row r="35" spans="1:9" x14ac:dyDescent="0.25">
      <c r="A35" s="3" t="s">
        <v>427</v>
      </c>
      <c r="B35" t="s">
        <v>3056</v>
      </c>
      <c r="C35" t="s">
        <v>3057</v>
      </c>
      <c r="F35" s="16" t="s">
        <v>3066</v>
      </c>
      <c r="G35" s="16" t="s">
        <v>3058</v>
      </c>
      <c r="H35" s="16" t="s">
        <v>1275</v>
      </c>
      <c r="I35" s="16" t="s">
        <v>3065</v>
      </c>
    </row>
    <row r="36" spans="1:9" x14ac:dyDescent="0.25">
      <c r="A36" s="4" t="s">
        <v>82</v>
      </c>
      <c r="B36">
        <v>99</v>
      </c>
      <c r="C36" s="5">
        <v>0.23571428571428571</v>
      </c>
      <c r="F36" s="32" t="s">
        <v>82</v>
      </c>
      <c r="G36" s="37">
        <v>0.2</v>
      </c>
      <c r="H36" s="38">
        <f>VLOOKUP(F36,$A$35:$C$40,3,0)</f>
        <v>0.23571428571428571</v>
      </c>
      <c r="I36" s="39">
        <f>G36/H36</f>
        <v>0.84848484848484851</v>
      </c>
    </row>
    <row r="37" spans="1:9" x14ac:dyDescent="0.25">
      <c r="A37" s="4" t="s">
        <v>56</v>
      </c>
      <c r="B37">
        <v>131</v>
      </c>
      <c r="C37" s="5">
        <v>0.31190476190476191</v>
      </c>
      <c r="F37" s="32" t="s">
        <v>56</v>
      </c>
      <c r="G37" s="37">
        <v>0.4</v>
      </c>
      <c r="H37" s="38">
        <f t="shared" ref="H37:H39" si="3">VLOOKUP(F37,$A$35:$C$40,3,0)</f>
        <v>0.31190476190476191</v>
      </c>
      <c r="I37" s="39">
        <f t="shared" ref="I37:I39" si="4">G37/H37</f>
        <v>1.2824427480916032</v>
      </c>
    </row>
    <row r="38" spans="1:9" x14ac:dyDescent="0.25">
      <c r="A38" s="4" t="s">
        <v>39</v>
      </c>
      <c r="B38">
        <v>125</v>
      </c>
      <c r="C38" s="5">
        <v>0.29761904761904762</v>
      </c>
      <c r="F38" s="32" t="s">
        <v>39</v>
      </c>
      <c r="G38" s="37">
        <v>0.25</v>
      </c>
      <c r="H38" s="38">
        <f t="shared" si="3"/>
        <v>0.29761904761904762</v>
      </c>
      <c r="I38" s="39">
        <f t="shared" si="4"/>
        <v>0.84</v>
      </c>
    </row>
    <row r="39" spans="1:9" x14ac:dyDescent="0.25">
      <c r="A39" s="4" t="s">
        <v>361</v>
      </c>
      <c r="B39">
        <v>65</v>
      </c>
      <c r="C39" s="5">
        <v>0.15476190476190477</v>
      </c>
      <c r="F39" s="32" t="s">
        <v>361</v>
      </c>
      <c r="G39" s="37">
        <v>0.15</v>
      </c>
      <c r="H39" s="38">
        <f t="shared" si="3"/>
        <v>0.15476190476190477</v>
      </c>
      <c r="I39" s="39">
        <f t="shared" si="4"/>
        <v>0.96923076923076912</v>
      </c>
    </row>
    <row r="40" spans="1:9" x14ac:dyDescent="0.25">
      <c r="A40" s="4" t="s">
        <v>428</v>
      </c>
      <c r="B40">
        <v>420</v>
      </c>
      <c r="C40" s="5">
        <v>1</v>
      </c>
    </row>
    <row r="43" spans="1:9" x14ac:dyDescent="0.25">
      <c r="B43" s="3" t="s">
        <v>2241</v>
      </c>
      <c r="C43" t="s">
        <v>2243</v>
      </c>
    </row>
    <row r="45" spans="1:9" x14ac:dyDescent="0.25">
      <c r="B45" s="3" t="s">
        <v>15</v>
      </c>
      <c r="C45" s="3" t="s">
        <v>13</v>
      </c>
      <c r="D45" t="s">
        <v>3056</v>
      </c>
      <c r="E45" t="s">
        <v>3057</v>
      </c>
      <c r="F45" t="s">
        <v>3058</v>
      </c>
      <c r="G45" t="s">
        <v>3065</v>
      </c>
    </row>
    <row r="46" spans="1:9" x14ac:dyDescent="0.25">
      <c r="A46" t="str">
        <f>B46&amp;C46</f>
        <v>18-30ஆண்/Male</v>
      </c>
      <c r="B46" t="s">
        <v>82</v>
      </c>
      <c r="C46" t="s">
        <v>55</v>
      </c>
      <c r="D46">
        <v>39</v>
      </c>
      <c r="E46" s="5">
        <v>9.285714285714286E-2</v>
      </c>
      <c r="F46" s="36">
        <v>0.1</v>
      </c>
      <c r="G46" s="35">
        <f>F46/E46</f>
        <v>1.0769230769230769</v>
      </c>
    </row>
    <row r="47" spans="1:9" x14ac:dyDescent="0.25">
      <c r="A47" t="str">
        <f t="shared" ref="A47:A53" si="5">B47&amp;C47</f>
        <v>18-30பெண்/Female</v>
      </c>
      <c r="B47" t="s">
        <v>82</v>
      </c>
      <c r="C47" t="s">
        <v>136</v>
      </c>
      <c r="D47">
        <v>60</v>
      </c>
      <c r="E47" s="5">
        <v>0.14285714285714285</v>
      </c>
      <c r="F47" s="36">
        <v>0.1</v>
      </c>
      <c r="G47" s="35">
        <f t="shared" ref="G47:G53" si="6">F47/E47</f>
        <v>0.70000000000000007</v>
      </c>
    </row>
    <row r="48" spans="1:9" x14ac:dyDescent="0.25">
      <c r="A48" t="str">
        <f t="shared" si="5"/>
        <v>31-45ஆண்/Male</v>
      </c>
      <c r="B48" t="s">
        <v>56</v>
      </c>
      <c r="C48" t="s">
        <v>55</v>
      </c>
      <c r="D48">
        <v>43</v>
      </c>
      <c r="E48" s="42">
        <v>0.10238095238095238</v>
      </c>
      <c r="F48" s="36">
        <v>0.2</v>
      </c>
      <c r="G48" s="35">
        <f t="shared" si="6"/>
        <v>1.9534883720930234</v>
      </c>
    </row>
    <row r="49" spans="1:9" x14ac:dyDescent="0.25">
      <c r="A49" t="str">
        <f t="shared" si="5"/>
        <v>31-45பெண்/Female</v>
      </c>
      <c r="B49" t="s">
        <v>56</v>
      </c>
      <c r="C49" t="s">
        <v>136</v>
      </c>
      <c r="D49">
        <v>88</v>
      </c>
      <c r="E49" s="5">
        <v>0.20952380952380953</v>
      </c>
      <c r="F49" s="36">
        <v>0.2</v>
      </c>
      <c r="G49" s="35">
        <f t="shared" si="6"/>
        <v>0.95454545454545459</v>
      </c>
    </row>
    <row r="50" spans="1:9" x14ac:dyDescent="0.25">
      <c r="A50" t="str">
        <f t="shared" si="5"/>
        <v>46-60ஆண்/Male</v>
      </c>
      <c r="B50" t="s">
        <v>39</v>
      </c>
      <c r="C50" t="s">
        <v>55</v>
      </c>
      <c r="D50">
        <v>65</v>
      </c>
      <c r="E50" s="5">
        <v>0.15476190476190477</v>
      </c>
      <c r="F50" s="36">
        <v>0.125</v>
      </c>
      <c r="G50" s="35">
        <f t="shared" si="6"/>
        <v>0.80769230769230771</v>
      </c>
    </row>
    <row r="51" spans="1:9" x14ac:dyDescent="0.25">
      <c r="A51" t="str">
        <f t="shared" si="5"/>
        <v>46-60பெண்/Female</v>
      </c>
      <c r="B51" t="s">
        <v>39</v>
      </c>
      <c r="C51" t="s">
        <v>136</v>
      </c>
      <c r="D51">
        <v>60</v>
      </c>
      <c r="E51" s="5">
        <v>0.14285714285714285</v>
      </c>
      <c r="F51" s="36">
        <v>0.125</v>
      </c>
      <c r="G51" s="35">
        <f t="shared" si="6"/>
        <v>0.875</v>
      </c>
    </row>
    <row r="52" spans="1:9" x14ac:dyDescent="0.25">
      <c r="A52" t="str">
        <f t="shared" si="5"/>
        <v>60+ஆண்/Male</v>
      </c>
      <c r="B52" t="s">
        <v>361</v>
      </c>
      <c r="C52" t="s">
        <v>55</v>
      </c>
      <c r="D52">
        <v>38</v>
      </c>
      <c r="E52" s="5">
        <v>9.0476190476190474E-2</v>
      </c>
      <c r="F52" s="36">
        <v>7.4999999999999997E-2</v>
      </c>
      <c r="G52" s="35">
        <f t="shared" si="6"/>
        <v>0.82894736842105265</v>
      </c>
    </row>
    <row r="53" spans="1:9" x14ac:dyDescent="0.25">
      <c r="A53" t="str">
        <f t="shared" si="5"/>
        <v>60+பெண்/Female</v>
      </c>
      <c r="B53" t="s">
        <v>361</v>
      </c>
      <c r="C53" t="s">
        <v>136</v>
      </c>
      <c r="D53">
        <v>27</v>
      </c>
      <c r="E53" s="5">
        <v>6.4285714285714279E-2</v>
      </c>
      <c r="F53" s="36">
        <v>7.4999999999999997E-2</v>
      </c>
      <c r="G53" s="35">
        <f t="shared" si="6"/>
        <v>1.1666666666666667</v>
      </c>
    </row>
    <row r="54" spans="1:9" x14ac:dyDescent="0.25">
      <c r="B54" t="s">
        <v>428</v>
      </c>
      <c r="D54">
        <v>420</v>
      </c>
      <c r="E54" s="5">
        <v>1</v>
      </c>
    </row>
    <row r="58" spans="1:9" x14ac:dyDescent="0.25">
      <c r="B58" s="3" t="s">
        <v>2241</v>
      </c>
      <c r="C58" t="s">
        <v>2243</v>
      </c>
    </row>
    <row r="59" spans="1:9" x14ac:dyDescent="0.25">
      <c r="F59" s="16" t="s">
        <v>1273</v>
      </c>
      <c r="G59" s="16" t="s">
        <v>3058</v>
      </c>
      <c r="H59" s="16" t="s">
        <v>1275</v>
      </c>
      <c r="I59" s="16" t="s">
        <v>3065</v>
      </c>
    </row>
    <row r="60" spans="1:9" x14ac:dyDescent="0.25">
      <c r="B60" s="3" t="s">
        <v>427</v>
      </c>
      <c r="C60" t="s">
        <v>3056</v>
      </c>
      <c r="D60" t="s">
        <v>3057</v>
      </c>
      <c r="F60" s="16" t="s">
        <v>270</v>
      </c>
      <c r="G60" s="38">
        <v>0.28000000000000003</v>
      </c>
      <c r="H60" s="38">
        <f>VLOOKUP(F60,$B$61:$D$70,3,0)</f>
        <v>0.1380952380952381</v>
      </c>
      <c r="I60" s="39">
        <f>G60/H60</f>
        <v>2.0275862068965518</v>
      </c>
    </row>
    <row r="61" spans="1:9" x14ac:dyDescent="0.25">
      <c r="B61" s="4" t="s">
        <v>521</v>
      </c>
      <c r="C61">
        <v>32</v>
      </c>
      <c r="D61" s="5">
        <v>7.6190476190476197E-2</v>
      </c>
      <c r="F61" s="16" t="s">
        <v>42</v>
      </c>
      <c r="G61" s="38">
        <v>0.16</v>
      </c>
      <c r="H61" s="38">
        <f t="shared" ref="H61:H68" si="7">VLOOKUP(F61,$B$61:$D$70,3,0)</f>
        <v>9.7619047619047619E-2</v>
      </c>
      <c r="I61" s="39">
        <f t="shared" ref="I61:I68" si="8">G61/H61</f>
        <v>1.6390243902439026</v>
      </c>
    </row>
    <row r="62" spans="1:9" x14ac:dyDescent="0.25">
      <c r="B62" s="4" t="s">
        <v>130</v>
      </c>
      <c r="C62">
        <v>22</v>
      </c>
      <c r="D62" s="5">
        <v>5.2380952380952382E-2</v>
      </c>
      <c r="F62" s="16" t="s">
        <v>90</v>
      </c>
      <c r="G62" s="38">
        <v>0.129</v>
      </c>
      <c r="H62" s="38">
        <f t="shared" si="7"/>
        <v>0.11666666666666667</v>
      </c>
      <c r="I62" s="39">
        <f t="shared" si="8"/>
        <v>1.1057142857142856</v>
      </c>
    </row>
    <row r="63" spans="1:9" x14ac:dyDescent="0.25">
      <c r="B63" s="4" t="s">
        <v>42</v>
      </c>
      <c r="C63">
        <v>41</v>
      </c>
      <c r="D63" s="5">
        <v>9.7619047619047619E-2</v>
      </c>
      <c r="F63" s="16" t="s">
        <v>119</v>
      </c>
      <c r="G63" s="38">
        <v>0.1</v>
      </c>
      <c r="H63" s="38">
        <f t="shared" si="7"/>
        <v>4.7619047619047616E-2</v>
      </c>
      <c r="I63" s="39">
        <f t="shared" si="8"/>
        <v>2.1</v>
      </c>
    </row>
    <row r="64" spans="1:9" x14ac:dyDescent="0.25">
      <c r="B64" s="4" t="s">
        <v>90</v>
      </c>
      <c r="C64">
        <v>49</v>
      </c>
      <c r="D64" s="5">
        <v>0.11666666666666667</v>
      </c>
      <c r="F64" s="16" t="s">
        <v>521</v>
      </c>
      <c r="G64" s="38">
        <v>0.1</v>
      </c>
      <c r="H64" s="38">
        <f t="shared" si="7"/>
        <v>7.6190476190476197E-2</v>
      </c>
      <c r="I64" s="39">
        <f t="shared" si="8"/>
        <v>1.3125</v>
      </c>
    </row>
    <row r="65" spans="2:9" x14ac:dyDescent="0.25">
      <c r="B65" s="4" t="s">
        <v>279</v>
      </c>
      <c r="C65">
        <v>27</v>
      </c>
      <c r="D65" s="5">
        <v>6.4285714285714279E-2</v>
      </c>
      <c r="F65" s="16" t="s">
        <v>71</v>
      </c>
      <c r="G65" s="38">
        <v>0.09</v>
      </c>
      <c r="H65" s="38">
        <f t="shared" si="7"/>
        <v>6.9047619047619052E-2</v>
      </c>
      <c r="I65" s="39">
        <f t="shared" si="8"/>
        <v>1.3034482758620689</v>
      </c>
    </row>
    <row r="66" spans="2:9" x14ac:dyDescent="0.25">
      <c r="B66" s="4" t="s">
        <v>270</v>
      </c>
      <c r="C66">
        <v>58</v>
      </c>
      <c r="D66" s="5">
        <v>0.1380952380952381</v>
      </c>
      <c r="F66" s="16" t="s">
        <v>279</v>
      </c>
      <c r="G66" s="38">
        <v>8.1000000000000003E-2</v>
      </c>
      <c r="H66" s="38">
        <f t="shared" si="7"/>
        <v>6.4285714285714279E-2</v>
      </c>
      <c r="I66" s="39">
        <f t="shared" si="8"/>
        <v>1.2600000000000002</v>
      </c>
    </row>
    <row r="67" spans="2:9" x14ac:dyDescent="0.25">
      <c r="B67" s="4" t="s">
        <v>441</v>
      </c>
      <c r="C67">
        <v>142</v>
      </c>
      <c r="D67" s="5">
        <v>0.33809523809523812</v>
      </c>
      <c r="F67" s="16" t="s">
        <v>130</v>
      </c>
      <c r="G67" s="38">
        <v>0.04</v>
      </c>
      <c r="H67" s="38">
        <f t="shared" si="7"/>
        <v>5.2380952380952382E-2</v>
      </c>
      <c r="I67" s="39">
        <f t="shared" si="8"/>
        <v>0.76363636363636367</v>
      </c>
    </row>
    <row r="68" spans="2:9" x14ac:dyDescent="0.25">
      <c r="B68" s="4" t="s">
        <v>119</v>
      </c>
      <c r="C68">
        <v>20</v>
      </c>
      <c r="D68" s="5">
        <v>4.7619047619047616E-2</v>
      </c>
      <c r="F68" s="16" t="s">
        <v>1271</v>
      </c>
      <c r="G68" s="38">
        <v>0.02</v>
      </c>
      <c r="H68" s="38">
        <f t="shared" si="7"/>
        <v>0.33809523809523812</v>
      </c>
      <c r="I68" s="39">
        <f t="shared" si="8"/>
        <v>5.9154929577464786E-2</v>
      </c>
    </row>
    <row r="69" spans="2:9" x14ac:dyDescent="0.25">
      <c r="B69" s="4" t="s">
        <v>71</v>
      </c>
      <c r="C69">
        <v>29</v>
      </c>
      <c r="D69" s="5">
        <v>6.9047619047619052E-2</v>
      </c>
    </row>
    <row r="70" spans="2:9" x14ac:dyDescent="0.25">
      <c r="B70" s="4" t="s">
        <v>428</v>
      </c>
      <c r="C70">
        <v>420</v>
      </c>
      <c r="D7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504"/>
  <sheetViews>
    <sheetView topLeftCell="AL1" workbookViewId="0">
      <selection activeCell="AW3" sqref="AW3"/>
    </sheetView>
  </sheetViews>
  <sheetFormatPr defaultColWidth="14.44140625" defaultRowHeight="13.2" x14ac:dyDescent="0.25"/>
  <cols>
    <col min="2" max="2" width="24.88671875" bestFit="1" customWidth="1"/>
    <col min="5" max="5" width="61.5546875" bestFit="1" customWidth="1"/>
    <col min="7" max="7" width="24" customWidth="1"/>
    <col min="9" max="9" width="16.33203125" customWidth="1"/>
    <col min="10" max="10" width="24.44140625" customWidth="1"/>
    <col min="11" max="11" width="23.21875" customWidth="1"/>
    <col min="13" max="13" width="17.33203125" customWidth="1"/>
    <col min="15" max="15" width="42.88671875" customWidth="1"/>
    <col min="16" max="16" width="20" customWidth="1"/>
    <col min="17" max="17" width="53" customWidth="1"/>
    <col min="18" max="18" width="38.5546875" customWidth="1"/>
    <col min="19" max="19" width="22.6640625" customWidth="1"/>
    <col min="20" max="20" width="34.44140625" customWidth="1"/>
    <col min="21" max="32" width="57.109375" customWidth="1"/>
    <col min="33" max="33" width="21" customWidth="1"/>
    <col min="34" max="34" width="29" customWidth="1"/>
    <col min="35" max="35" width="41.44140625" customWidth="1"/>
    <col min="36" max="36" width="15.77734375" customWidth="1"/>
    <col min="38" max="38" width="14.5546875" customWidth="1"/>
  </cols>
  <sheetData>
    <row r="1" spans="1:51" x14ac:dyDescent="0.25">
      <c r="A1" s="1" t="s">
        <v>0</v>
      </c>
      <c r="B1" s="1" t="s">
        <v>1</v>
      </c>
      <c r="C1" s="1" t="s">
        <v>426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425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34</v>
      </c>
      <c r="AJ1" s="1" t="s">
        <v>33</v>
      </c>
      <c r="AK1" s="12" t="s">
        <v>32</v>
      </c>
      <c r="AL1" s="1" t="s">
        <v>35</v>
      </c>
      <c r="AM1" s="1" t="s">
        <v>36</v>
      </c>
      <c r="AN1" s="1" t="s">
        <v>2241</v>
      </c>
      <c r="AO1" s="1" t="s">
        <v>420</v>
      </c>
      <c r="AP1" s="1" t="s">
        <v>421</v>
      </c>
      <c r="AQ1" s="1" t="s">
        <v>422</v>
      </c>
      <c r="AR1" s="1" t="s">
        <v>3059</v>
      </c>
      <c r="AS1" s="1" t="s">
        <v>3060</v>
      </c>
      <c r="AT1" s="1" t="s">
        <v>3061</v>
      </c>
      <c r="AU1" s="1" t="s">
        <v>3062</v>
      </c>
      <c r="AV1" s="1" t="s">
        <v>3063</v>
      </c>
      <c r="AW1" s="1" t="s">
        <v>3064</v>
      </c>
      <c r="AX1" s="1" t="s">
        <v>423</v>
      </c>
      <c r="AY1" s="1" t="s">
        <v>424</v>
      </c>
    </row>
    <row r="2" spans="1:51" x14ac:dyDescent="0.25">
      <c r="A2" s="1" t="s">
        <v>44</v>
      </c>
      <c r="B2" s="1" t="s">
        <v>45</v>
      </c>
      <c r="C2" s="2">
        <v>45868</v>
      </c>
      <c r="D2" s="1" t="s">
        <v>46</v>
      </c>
      <c r="E2" s="1" t="s">
        <v>47</v>
      </c>
      <c r="F2" s="1" t="s">
        <v>48</v>
      </c>
      <c r="G2" s="1">
        <v>474</v>
      </c>
      <c r="H2" s="1" t="s">
        <v>37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>
        <v>9486664057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38</v>
      </c>
      <c r="Z2" s="1" t="s">
        <v>64</v>
      </c>
      <c r="AA2" s="1" t="s">
        <v>38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tr">
        <f>IFERROR(_xlfn.XLOOKUP(Table1[[#This Row],[Audio Url]],Qc!C:C,Qc!F:F),"")</f>
        <v xml:space="preserve">speaking among themselves </v>
      </c>
      <c r="AJ2" s="1" t="str">
        <f>IFERROR(_xlfn.XLOOKUP(Table1[[#This Row],[Audio Url]],Qc!C:C,Qc!E:E),"")</f>
        <v>Fake Audio/Empty Audio</v>
      </c>
      <c r="AK2" s="1" t="s">
        <v>38</v>
      </c>
      <c r="AL2" s="1" t="s">
        <v>38</v>
      </c>
      <c r="AM2" s="1" t="s">
        <v>43</v>
      </c>
      <c r="AN2" s="1" t="s">
        <v>2242</v>
      </c>
      <c r="AO2" t="str">
        <f>IF(Table1[[#This Row],[Audio Duration (in secs)]]&gt;180,"Greater than 3 Minutes","Less than 3 Minutes")</f>
        <v>Greater than 3 Minutes</v>
      </c>
      <c r="AP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" t="str">
        <f>IFERROR(VLOOKUP(Table1[[#This Row],[சாதி/Caste]],MApping!$E$1:$F$10,2,0),"Others")</f>
        <v>URALI GOUNDER</v>
      </c>
      <c r="AR2">
        <f>VLOOKUP(Table1[[#This Row],[பாலினம்/Gender]],Factor!$F$26:$I$28,4,0)</f>
        <v>1.1351351351351351</v>
      </c>
      <c r="AS2">
        <f>VLOOKUP(Table1[[#This Row],[பதிலளித்தவரின் வயது/Age Group]],Factor!$F$35:$I$39,4,0)</f>
        <v>1.2824427480916032</v>
      </c>
      <c r="AT2">
        <f>VLOOKUP(Table1[[#This Row],[பதிலளித்தவரின் வயது/Age Group]]&amp;Table1[[#This Row],[பாலினம்/Gender]],Factor!$A$45:$G$53,7,0)</f>
        <v>1.9534883720930234</v>
      </c>
      <c r="AU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">
        <f>VLOOKUP(Table1[[#This Row],[Rev Caste]],Factor!$F$59:$I$68,4,0)</f>
        <v>1.3034482758620689</v>
      </c>
      <c r="AW2">
        <f>Table1[[#This Row],[2021 Ae Factor]]*Table1[[#This Row],[Age &amp; Gender Factor]]</f>
        <v>1.1563355157222239</v>
      </c>
      <c r="AX2">
        <f t="shared" ref="AX2:AX65" si="0">VALUE(MID(D2,2,FIND(",",D2)-2))</f>
        <v>10.4599207</v>
      </c>
      <c r="AY2">
        <f t="shared" ref="AY2:AY65" si="1">VALUE(MID(D2, FIND(",",D2)+2, FIND(")",D2)-FIND(",",D2)-2))</f>
        <v>78.703053499999996</v>
      </c>
    </row>
    <row r="3" spans="1:51" x14ac:dyDescent="0.25">
      <c r="A3" s="1" t="s">
        <v>72</v>
      </c>
      <c r="B3" s="1" t="s">
        <v>73</v>
      </c>
      <c r="C3" s="2">
        <v>45868</v>
      </c>
      <c r="D3" s="1" t="s">
        <v>74</v>
      </c>
      <c r="E3" s="1" t="s">
        <v>75</v>
      </c>
      <c r="F3" s="1" t="s">
        <v>76</v>
      </c>
      <c r="G3" s="1">
        <v>675</v>
      </c>
      <c r="H3" s="1" t="s">
        <v>37</v>
      </c>
      <c r="I3" s="1" t="s">
        <v>77</v>
      </c>
      <c r="J3" s="1" t="s">
        <v>78</v>
      </c>
      <c r="K3" s="1" t="s">
        <v>51</v>
      </c>
      <c r="L3" s="1" t="s">
        <v>79</v>
      </c>
      <c r="M3" s="1" t="s">
        <v>80</v>
      </c>
      <c r="N3" s="1" t="s">
        <v>81</v>
      </c>
      <c r="O3" s="1" t="s">
        <v>55</v>
      </c>
      <c r="P3" s="1">
        <v>8675641312</v>
      </c>
      <c r="Q3" s="1" t="s">
        <v>82</v>
      </c>
      <c r="R3" s="1" t="s">
        <v>83</v>
      </c>
      <c r="S3" s="1" t="s">
        <v>58</v>
      </c>
      <c r="T3" s="1" t="s">
        <v>59</v>
      </c>
      <c r="U3" s="1" t="s">
        <v>84</v>
      </c>
      <c r="V3" s="1" t="s">
        <v>61</v>
      </c>
      <c r="W3" s="1" t="s">
        <v>62</v>
      </c>
      <c r="X3" s="1" t="s">
        <v>63</v>
      </c>
      <c r="Y3" s="1" t="s">
        <v>38</v>
      </c>
      <c r="Z3" s="1" t="s">
        <v>64</v>
      </c>
      <c r="AA3" s="1" t="s">
        <v>38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69</v>
      </c>
      <c r="AG3" s="1" t="s">
        <v>89</v>
      </c>
      <c r="AH3" s="1" t="s">
        <v>90</v>
      </c>
      <c r="AI3" s="1" t="str">
        <f>IFERROR(_xlfn.XLOOKUP(Table1[[#This Row],[Audio Url]],Qc!C:C,Qc!F:F),"")</f>
        <v>they only speaking amkn6them but questions are only read</v>
      </c>
      <c r="AJ3" s="1" t="str">
        <f>IFERROR(_xlfn.XLOOKUP(Table1[[#This Row],[Audio Url]],Qc!C:C,Qc!E:E),"")</f>
        <v>Not Doing It Properly</v>
      </c>
      <c r="AK3" s="1" t="s">
        <v>38</v>
      </c>
      <c r="AL3" s="1" t="s">
        <v>38</v>
      </c>
      <c r="AM3" s="1" t="s">
        <v>43</v>
      </c>
      <c r="AN3" s="1" t="s">
        <v>2243</v>
      </c>
      <c r="AO3" t="str">
        <f>IF(Table1[[#This Row],[Audio Duration (in secs)]]&gt;180,"Greater than 3 Minutes","Less than 3 Minutes")</f>
        <v>Greater than 3 Minutes</v>
      </c>
      <c r="AP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" t="str">
        <f>IFERROR(VLOOKUP(Table1[[#This Row],[சாதி/Caste]],MApping!$E$1:$F$10,2,0),"Others")</f>
        <v>MUKKULATHOR</v>
      </c>
      <c r="AR3">
        <f>VLOOKUP(Table1[[#This Row],[பாலினம்/Gender]],Factor!$F$26:$I$28,4,0)</f>
        <v>1.1351351351351351</v>
      </c>
      <c r="AS3">
        <f>VLOOKUP(Table1[[#This Row],[பதிலளித்தவரின் வயது/Age Group]],Factor!$F$35:$I$39,4,0)</f>
        <v>0.84848484848484851</v>
      </c>
      <c r="AT3">
        <f>VLOOKUP(Table1[[#This Row],[பதிலளித்தவரின் வயது/Age Group]]&amp;Table1[[#This Row],[பாலினம்/Gender]],Factor!$A$45:$G$53,7,0)</f>
        <v>1.0769230769230769</v>
      </c>
      <c r="AU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">
        <f>VLOOKUP(Table1[[#This Row],[Rev Caste]],Factor!$F$59:$I$68,4,0)</f>
        <v>1.1057142857142856</v>
      </c>
      <c r="AW3">
        <f>Table1[[#This Row],[2021 Ae Factor]]*Table1[[#This Row],[Age &amp; Gender Factor]]</f>
        <v>0.63746701507763626</v>
      </c>
      <c r="AX3">
        <f t="shared" si="0"/>
        <v>10.459621800000001</v>
      </c>
      <c r="AY3">
        <f t="shared" si="1"/>
        <v>78.7023729</v>
      </c>
    </row>
    <row r="4" spans="1:51" x14ac:dyDescent="0.25">
      <c r="A4" s="1" t="s">
        <v>91</v>
      </c>
      <c r="B4" s="1" t="s">
        <v>92</v>
      </c>
      <c r="C4" s="2">
        <v>45868</v>
      </c>
      <c r="D4" s="1" t="s">
        <v>93</v>
      </c>
      <c r="E4" s="1" t="s">
        <v>94</v>
      </c>
      <c r="F4" s="1" t="s">
        <v>95</v>
      </c>
      <c r="G4" s="1">
        <v>427</v>
      </c>
      <c r="H4" s="1" t="s">
        <v>37</v>
      </c>
      <c r="I4" s="1" t="s">
        <v>77</v>
      </c>
      <c r="J4" s="1" t="s">
        <v>78</v>
      </c>
      <c r="K4" s="1" t="s">
        <v>51</v>
      </c>
      <c r="L4" s="1" t="s">
        <v>79</v>
      </c>
      <c r="M4" s="1" t="s">
        <v>80</v>
      </c>
      <c r="N4" s="1" t="s">
        <v>97</v>
      </c>
      <c r="O4" s="1" t="s">
        <v>55</v>
      </c>
      <c r="P4" s="1">
        <v>8012825692</v>
      </c>
      <c r="Q4" s="1" t="s">
        <v>39</v>
      </c>
      <c r="R4" s="1" t="s">
        <v>98</v>
      </c>
      <c r="S4" s="1" t="s">
        <v>40</v>
      </c>
      <c r="T4" s="1" t="s">
        <v>99</v>
      </c>
      <c r="U4" s="1" t="s">
        <v>84</v>
      </c>
      <c r="V4" s="1" t="s">
        <v>100</v>
      </c>
      <c r="W4" s="1" t="s">
        <v>101</v>
      </c>
      <c r="X4" s="1" t="s">
        <v>102</v>
      </c>
      <c r="Y4" s="1" t="s">
        <v>96</v>
      </c>
      <c r="Z4" s="1" t="s">
        <v>64</v>
      </c>
      <c r="AA4" s="1" t="s">
        <v>38</v>
      </c>
      <c r="AB4" s="1" t="s">
        <v>65</v>
      </c>
      <c r="AC4" s="1" t="s">
        <v>86</v>
      </c>
      <c r="AD4" s="1" t="s">
        <v>103</v>
      </c>
      <c r="AE4" s="1" t="s">
        <v>102</v>
      </c>
      <c r="AF4" s="1" t="s">
        <v>104</v>
      </c>
      <c r="AG4" s="1" t="s">
        <v>89</v>
      </c>
      <c r="AH4" s="1" t="s">
        <v>38</v>
      </c>
      <c r="AI4" s="1" t="str">
        <f>IFERROR(_xlfn.XLOOKUP(Table1[[#This Row],[Audio Url]],Qc!C:C,Qc!F:F),"")</f>
        <v xml:space="preserve">same voice </v>
      </c>
      <c r="AJ4" s="1" t="str">
        <f>IFERROR(_xlfn.XLOOKUP(Table1[[#This Row],[Audio Url]],Qc!C:C,Qc!E:E),"")</f>
        <v>Taking From Friends And Family</v>
      </c>
      <c r="AK4" s="1" t="s">
        <v>38</v>
      </c>
      <c r="AL4" s="1" t="s">
        <v>38</v>
      </c>
      <c r="AM4" s="1" t="s">
        <v>43</v>
      </c>
      <c r="AN4" s="1" t="s">
        <v>2242</v>
      </c>
      <c r="AO4" t="str">
        <f>IF(Table1[[#This Row],[Audio Duration (in secs)]]&gt;180,"Greater than 3 Minutes","Less than 3 Minutes")</f>
        <v>Greater than 3 Minutes</v>
      </c>
      <c r="AP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" t="str">
        <f>IFERROR(VLOOKUP(Table1[[#This Row],[சாதி/Caste]],MApping!$E$1:$F$10,2,0),"Others")</f>
        <v>Others</v>
      </c>
      <c r="AR4">
        <f>VLOOKUP(Table1[[#This Row],[பாலினம்/Gender]],Factor!$F$26:$I$28,4,0)</f>
        <v>1.1351351351351351</v>
      </c>
      <c r="AS4">
        <f>VLOOKUP(Table1[[#This Row],[பதிலளித்தவரின் வயது/Age Group]],Factor!$F$35:$I$39,4,0)</f>
        <v>0.84</v>
      </c>
      <c r="AT4">
        <f>VLOOKUP(Table1[[#This Row],[பதிலளித்தவரின் வயது/Age Group]]&amp;Table1[[#This Row],[பாலினம்/Gender]],Factor!$A$45:$G$53,7,0)</f>
        <v>0.80769230769230771</v>
      </c>
      <c r="AU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">
        <f>VLOOKUP(Table1[[#This Row],[Rev Caste]],Factor!$F$59:$I$68,4,0)</f>
        <v>5.9154929577464786E-2</v>
      </c>
      <c r="AW4">
        <f>Table1[[#This Row],[2021 Ae Factor]]*Table1[[#This Row],[Age &amp; Gender Factor]]</f>
        <v>1.6163537898544778</v>
      </c>
      <c r="AX4">
        <f t="shared" si="0"/>
        <v>10.4595158</v>
      </c>
      <c r="AY4">
        <f t="shared" si="1"/>
        <v>78.702331400000006</v>
      </c>
    </row>
    <row r="5" spans="1:51" x14ac:dyDescent="0.25">
      <c r="A5" s="1" t="s">
        <v>105</v>
      </c>
      <c r="B5" s="1" t="s">
        <v>106</v>
      </c>
      <c r="C5" s="2">
        <v>45868</v>
      </c>
      <c r="D5" s="1" t="s">
        <v>107</v>
      </c>
      <c r="E5" s="1" t="s">
        <v>108</v>
      </c>
      <c r="F5" s="1" t="s">
        <v>109</v>
      </c>
      <c r="G5" s="1">
        <v>347</v>
      </c>
      <c r="H5" s="1" t="s">
        <v>37</v>
      </c>
      <c r="I5" s="1" t="s">
        <v>110</v>
      </c>
      <c r="J5" s="1" t="s">
        <v>111</v>
      </c>
      <c r="K5" s="1" t="s">
        <v>51</v>
      </c>
      <c r="L5" s="1" t="s">
        <v>79</v>
      </c>
      <c r="M5" s="1" t="s">
        <v>112</v>
      </c>
      <c r="N5" s="1" t="s">
        <v>113</v>
      </c>
      <c r="O5" s="1" t="s">
        <v>55</v>
      </c>
      <c r="P5" s="1">
        <v>8012352247</v>
      </c>
      <c r="Q5" s="1" t="s">
        <v>56</v>
      </c>
      <c r="R5" s="1" t="s">
        <v>57</v>
      </c>
      <c r="S5" s="1" t="s">
        <v>114</v>
      </c>
      <c r="T5" s="1" t="s">
        <v>99</v>
      </c>
      <c r="U5" s="1" t="s">
        <v>84</v>
      </c>
      <c r="V5" s="1" t="s">
        <v>61</v>
      </c>
      <c r="W5" s="1" t="s">
        <v>441</v>
      </c>
      <c r="X5" s="1" t="s">
        <v>115</v>
      </c>
      <c r="Y5" s="1" t="s">
        <v>38</v>
      </c>
      <c r="Z5" s="1" t="s">
        <v>64</v>
      </c>
      <c r="AA5" s="1" t="s">
        <v>38</v>
      </c>
      <c r="AB5" s="1" t="s">
        <v>85</v>
      </c>
      <c r="AC5" s="1" t="s">
        <v>66</v>
      </c>
      <c r="AD5" s="1" t="s">
        <v>116</v>
      </c>
      <c r="AE5" s="1" t="s">
        <v>68</v>
      </c>
      <c r="AF5" s="1" t="s">
        <v>117</v>
      </c>
      <c r="AG5" s="1" t="s">
        <v>118</v>
      </c>
      <c r="AH5" s="1" t="s">
        <v>119</v>
      </c>
      <c r="AI5" s="1" t="str">
        <f>IFERROR(_xlfn.XLOOKUP(Table1[[#This Row],[Audio Url]],Qc!C:C,Qc!F:F),"")</f>
        <v xml:space="preserve">same voice </v>
      </c>
      <c r="AJ5" s="1" t="str">
        <f>IFERROR(_xlfn.XLOOKUP(Table1[[#This Row],[Audio Url]],Qc!C:C,Qc!E:E),"")</f>
        <v>Taking From Friends And Family</v>
      </c>
      <c r="AK5" s="1" t="s">
        <v>38</v>
      </c>
      <c r="AL5" s="1" t="s">
        <v>38</v>
      </c>
      <c r="AM5" s="1" t="s">
        <v>43</v>
      </c>
      <c r="AN5" s="1" t="s">
        <v>2242</v>
      </c>
      <c r="AO5" t="str">
        <f>IF(Table1[[#This Row],[Audio Duration (in secs)]]&gt;180,"Greater than 3 Minutes","Less than 3 Minutes")</f>
        <v>Greater than 3 Minutes</v>
      </c>
      <c r="AP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5" t="str">
        <f>IFERROR(VLOOKUP(Table1[[#This Row],[சாதி/Caste]],MApping!$E$1:$F$10,2,0),"Others")</f>
        <v>PALLAR SC</v>
      </c>
      <c r="AR5">
        <f>VLOOKUP(Table1[[#This Row],[பாலினம்/Gender]],Factor!$F$26:$I$28,4,0)</f>
        <v>1.1351351351351351</v>
      </c>
      <c r="AS5">
        <f>VLOOKUP(Table1[[#This Row],[பதிலளித்தவரின் வயது/Age Group]],Factor!$F$35:$I$39,4,0)</f>
        <v>1.2824427480916032</v>
      </c>
      <c r="AT5">
        <f>VLOOKUP(Table1[[#This Row],[பதிலளித்தவரின் வயது/Age Group]]&amp;Table1[[#This Row],[பாலினம்/Gender]],Factor!$A$45:$G$53,7,0)</f>
        <v>1.9534883720930234</v>
      </c>
      <c r="AU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">
        <f>VLOOKUP(Table1[[#This Row],[Rev Caste]],Factor!$F$59:$I$68,4,0)</f>
        <v>2.1</v>
      </c>
      <c r="AW5">
        <f>Table1[[#This Row],[2021 Ae Factor]]*Table1[[#This Row],[Age &amp; Gender Factor]]</f>
        <v>1.1563355157222239</v>
      </c>
      <c r="AX5">
        <f t="shared" si="0"/>
        <v>10.462388300000001</v>
      </c>
      <c r="AY5">
        <f t="shared" si="1"/>
        <v>78.681510500000002</v>
      </c>
    </row>
    <row r="6" spans="1:51" x14ac:dyDescent="0.25">
      <c r="A6" s="1" t="s">
        <v>120</v>
      </c>
      <c r="B6" s="1" t="s">
        <v>121</v>
      </c>
      <c r="C6" s="2">
        <v>45868</v>
      </c>
      <c r="D6" s="1" t="s">
        <v>122</v>
      </c>
      <c r="E6" s="1" t="s">
        <v>108</v>
      </c>
      <c r="F6" s="1" t="s">
        <v>123</v>
      </c>
      <c r="G6" s="1">
        <v>301</v>
      </c>
      <c r="H6" s="1" t="s">
        <v>37</v>
      </c>
      <c r="I6" s="1" t="s">
        <v>110</v>
      </c>
      <c r="J6" s="1" t="s">
        <v>111</v>
      </c>
      <c r="K6" s="1" t="s">
        <v>51</v>
      </c>
      <c r="L6" s="1" t="s">
        <v>79</v>
      </c>
      <c r="M6" s="1" t="s">
        <v>112</v>
      </c>
      <c r="N6" s="1" t="s">
        <v>124</v>
      </c>
      <c r="O6" s="1" t="s">
        <v>55</v>
      </c>
      <c r="P6" s="1">
        <v>7708200630</v>
      </c>
      <c r="Q6" s="1" t="s">
        <v>56</v>
      </c>
      <c r="R6" s="1" t="s">
        <v>125</v>
      </c>
      <c r="S6" s="1" t="s">
        <v>114</v>
      </c>
      <c r="T6" s="1" t="s">
        <v>99</v>
      </c>
      <c r="U6" s="1" t="s">
        <v>84</v>
      </c>
      <c r="V6" s="1" t="s">
        <v>61</v>
      </c>
      <c r="W6" s="1" t="s">
        <v>126</v>
      </c>
      <c r="X6" s="1" t="s">
        <v>102</v>
      </c>
      <c r="Y6" s="1" t="s">
        <v>96</v>
      </c>
      <c r="Z6" s="1" t="s">
        <v>127</v>
      </c>
      <c r="AA6" s="1" t="s">
        <v>61</v>
      </c>
      <c r="AB6" s="1" t="s">
        <v>85</v>
      </c>
      <c r="AC6" s="1" t="s">
        <v>128</v>
      </c>
      <c r="AD6" s="1" t="s">
        <v>116</v>
      </c>
      <c r="AE6" s="1" t="s">
        <v>129</v>
      </c>
      <c r="AF6" s="1" t="s">
        <v>104</v>
      </c>
      <c r="AG6" s="1" t="s">
        <v>89</v>
      </c>
      <c r="AH6" s="1" t="s">
        <v>130</v>
      </c>
      <c r="AI6" s="1" t="str">
        <f>IFERROR(_xlfn.XLOOKUP(Table1[[#This Row],[Audio Url]],Qc!C:C,Qc!F:F),"")</f>
        <v xml:space="preserve">same voice </v>
      </c>
      <c r="AJ6" s="1" t="str">
        <f>IFERROR(_xlfn.XLOOKUP(Table1[[#This Row],[Audio Url]],Qc!C:C,Qc!E:E),"")</f>
        <v>Taking From Friends And Family</v>
      </c>
      <c r="AK6" s="1" t="s">
        <v>38</v>
      </c>
      <c r="AL6" s="1" t="s">
        <v>38</v>
      </c>
      <c r="AM6" s="1" t="s">
        <v>43</v>
      </c>
      <c r="AN6" s="1" t="s">
        <v>2242</v>
      </c>
      <c r="AO6" t="str">
        <f>IF(Table1[[#This Row],[Audio Duration (in secs)]]&gt;180,"Greater than 3 Minutes","Less than 3 Minutes")</f>
        <v>Greater than 3 Minutes</v>
      </c>
      <c r="AP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6" t="str">
        <f>IFERROR(VLOOKUP(Table1[[#This Row],[சாதி/Caste]],MApping!$E$1:$F$10,2,0),"Others")</f>
        <v>CHRISTIAN</v>
      </c>
      <c r="AR6">
        <f>VLOOKUP(Table1[[#This Row],[பாலினம்/Gender]],Factor!$F$26:$I$28,4,0)</f>
        <v>1.1351351351351351</v>
      </c>
      <c r="AS6">
        <f>VLOOKUP(Table1[[#This Row],[பதிலளித்தவரின் வயது/Age Group]],Factor!$F$35:$I$39,4,0)</f>
        <v>1.2824427480916032</v>
      </c>
      <c r="AT6">
        <f>VLOOKUP(Table1[[#This Row],[பதிலளித்தவரின் வயது/Age Group]]&amp;Table1[[#This Row],[பாலினம்/Gender]],Factor!$A$45:$G$53,7,0)</f>
        <v>1.9534883720930234</v>
      </c>
      <c r="AU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">
        <f>VLOOKUP(Table1[[#This Row],[Rev Caste]],Factor!$F$59:$I$68,4,0)</f>
        <v>0.76363636363636367</v>
      </c>
      <c r="AW6">
        <f>Table1[[#This Row],[2021 Ae Factor]]*Table1[[#This Row],[Age &amp; Gender Factor]]</f>
        <v>1.1563355157222239</v>
      </c>
      <c r="AX6">
        <f t="shared" si="0"/>
        <v>10.462370399999999</v>
      </c>
      <c r="AY6">
        <f t="shared" si="1"/>
        <v>78.681544000000002</v>
      </c>
    </row>
    <row r="7" spans="1:51" x14ac:dyDescent="0.25">
      <c r="A7" s="1" t="s">
        <v>131</v>
      </c>
      <c r="B7" s="1" t="s">
        <v>132</v>
      </c>
      <c r="C7" s="2">
        <v>45868</v>
      </c>
      <c r="D7" s="1" t="s">
        <v>133</v>
      </c>
      <c r="E7" s="1" t="s">
        <v>108</v>
      </c>
      <c r="F7" s="1" t="s">
        <v>134</v>
      </c>
      <c r="G7" s="1">
        <v>269</v>
      </c>
      <c r="H7" s="1" t="s">
        <v>37</v>
      </c>
      <c r="I7" s="1" t="s">
        <v>110</v>
      </c>
      <c r="J7" s="1" t="s">
        <v>111</v>
      </c>
      <c r="K7" s="1" t="s">
        <v>51</v>
      </c>
      <c r="L7" s="1" t="s">
        <v>79</v>
      </c>
      <c r="M7" s="1" t="s">
        <v>112</v>
      </c>
      <c r="N7" s="1" t="s">
        <v>135</v>
      </c>
      <c r="O7" s="1" t="s">
        <v>136</v>
      </c>
      <c r="P7" s="1">
        <v>8807414653</v>
      </c>
      <c r="Q7" s="1" t="s">
        <v>56</v>
      </c>
      <c r="R7" s="1" t="s">
        <v>137</v>
      </c>
      <c r="S7" s="1" t="s">
        <v>114</v>
      </c>
      <c r="T7" s="1" t="s">
        <v>138</v>
      </c>
      <c r="U7" s="1" t="s">
        <v>84</v>
      </c>
      <c r="V7" s="1" t="s">
        <v>100</v>
      </c>
      <c r="W7" s="1" t="s">
        <v>62</v>
      </c>
      <c r="X7" s="1" t="s">
        <v>63</v>
      </c>
      <c r="Y7" s="1" t="s">
        <v>38</v>
      </c>
      <c r="Z7" s="1" t="s">
        <v>127</v>
      </c>
      <c r="AA7" s="1" t="s">
        <v>139</v>
      </c>
      <c r="AB7" s="1" t="s">
        <v>59</v>
      </c>
      <c r="AC7" s="1" t="s">
        <v>128</v>
      </c>
      <c r="AD7" s="1" t="s">
        <v>103</v>
      </c>
      <c r="AE7" s="1" t="s">
        <v>68</v>
      </c>
      <c r="AF7" s="1" t="s">
        <v>69</v>
      </c>
      <c r="AG7" s="1" t="s">
        <v>89</v>
      </c>
      <c r="AH7" s="1" t="s">
        <v>130</v>
      </c>
      <c r="AI7" s="1">
        <f>IFERROR(_xlfn.XLOOKUP(Table1[[#This Row],[Audio Url]],Qc!C:C,Qc!F:F),"")</f>
        <v>0</v>
      </c>
      <c r="AJ7" s="1" t="str">
        <f>IFERROR(_xlfn.XLOOKUP(Table1[[#This Row],[Audio Url]],Qc!C:C,Qc!E:E),"")</f>
        <v>Correctly Done</v>
      </c>
      <c r="AK7" s="1" t="s">
        <v>38</v>
      </c>
      <c r="AL7" s="1" t="s">
        <v>38</v>
      </c>
      <c r="AM7" s="1" t="s">
        <v>43</v>
      </c>
      <c r="AN7" s="1" t="s">
        <v>2243</v>
      </c>
      <c r="AO7" t="str">
        <f>IF(Table1[[#This Row],[Audio Duration (in secs)]]&gt;180,"Greater than 3 Minutes","Less than 3 Minutes")</f>
        <v>Greater than 3 Minutes</v>
      </c>
      <c r="AP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7" t="str">
        <f>IFERROR(VLOOKUP(Table1[[#This Row],[சாதி/Caste]],MApping!$E$1:$F$10,2,0),"Others")</f>
        <v>CHRISTIAN</v>
      </c>
      <c r="AR7">
        <f>VLOOKUP(Table1[[#This Row],[பாலினம்/Gender]],Factor!$F$26:$I$28,4,0)</f>
        <v>0.8936170212765957</v>
      </c>
      <c r="AS7">
        <f>VLOOKUP(Table1[[#This Row],[பதிலளித்தவரின் வயது/Age Group]],Factor!$F$35:$I$39,4,0)</f>
        <v>1.2824427480916032</v>
      </c>
      <c r="AT7">
        <f>VLOOKUP(Table1[[#This Row],[பதிலளித்தவரின் வயது/Age Group]]&amp;Table1[[#This Row],[பாலினம்/Gender]],Factor!$A$45:$G$53,7,0)</f>
        <v>0.95454545454545459</v>
      </c>
      <c r="AU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">
        <f>VLOOKUP(Table1[[#This Row],[Rev Caste]],Factor!$F$59:$I$68,4,0)</f>
        <v>0.76363636363636367</v>
      </c>
      <c r="AW7">
        <f>Table1[[#This Row],[2021 Ae Factor]]*Table1[[#This Row],[Age &amp; Gender Factor]]</f>
        <v>1.9102362971007465</v>
      </c>
      <c r="AX7">
        <f t="shared" si="0"/>
        <v>10.4623843</v>
      </c>
      <c r="AY7">
        <f t="shared" si="1"/>
        <v>78.681527700000004</v>
      </c>
    </row>
    <row r="8" spans="1:51" x14ac:dyDescent="0.25">
      <c r="A8" s="1" t="s">
        <v>140</v>
      </c>
      <c r="B8" s="1" t="s">
        <v>141</v>
      </c>
      <c r="C8" s="2">
        <v>45868</v>
      </c>
      <c r="D8" s="1" t="s">
        <v>142</v>
      </c>
      <c r="E8" s="1" t="s">
        <v>108</v>
      </c>
      <c r="F8" s="1" t="s">
        <v>143</v>
      </c>
      <c r="G8" s="1">
        <v>331</v>
      </c>
      <c r="H8" s="1" t="s">
        <v>37</v>
      </c>
      <c r="I8" s="1" t="s">
        <v>110</v>
      </c>
      <c r="J8" s="1" t="s">
        <v>111</v>
      </c>
      <c r="K8" s="1" t="s">
        <v>51</v>
      </c>
      <c r="L8" s="1" t="s">
        <v>79</v>
      </c>
      <c r="M8" s="1" t="s">
        <v>112</v>
      </c>
      <c r="N8" s="1" t="s">
        <v>144</v>
      </c>
      <c r="O8" s="1" t="s">
        <v>55</v>
      </c>
      <c r="P8" s="1">
        <v>8973759103</v>
      </c>
      <c r="Q8" s="1" t="s">
        <v>39</v>
      </c>
      <c r="R8" s="1" t="s">
        <v>57</v>
      </c>
      <c r="S8" s="1" t="s">
        <v>114</v>
      </c>
      <c r="T8" s="1" t="s">
        <v>99</v>
      </c>
      <c r="U8" s="1" t="s">
        <v>84</v>
      </c>
      <c r="V8" s="1" t="s">
        <v>61</v>
      </c>
      <c r="W8" s="1" t="s">
        <v>101</v>
      </c>
      <c r="X8" s="1" t="s">
        <v>63</v>
      </c>
      <c r="Y8" s="1" t="s">
        <v>38</v>
      </c>
      <c r="Z8" s="1" t="s">
        <v>127</v>
      </c>
      <c r="AA8" s="1" t="s">
        <v>100</v>
      </c>
      <c r="AB8" s="1" t="s">
        <v>65</v>
      </c>
      <c r="AC8" s="1" t="s">
        <v>66</v>
      </c>
      <c r="AD8" s="1" t="s">
        <v>116</v>
      </c>
      <c r="AE8" s="1" t="s">
        <v>102</v>
      </c>
      <c r="AF8" s="1" t="s">
        <v>104</v>
      </c>
      <c r="AG8" s="1" t="s">
        <v>118</v>
      </c>
      <c r="AH8" s="1" t="s">
        <v>130</v>
      </c>
      <c r="AI8" s="1">
        <f>IFERROR(_xlfn.XLOOKUP(Table1[[#This Row],[Audio Url]],Qc!C:C,Qc!F:F),"")</f>
        <v>0</v>
      </c>
      <c r="AJ8" s="1" t="str">
        <f>IFERROR(_xlfn.XLOOKUP(Table1[[#This Row],[Audio Url]],Qc!C:C,Qc!E:E),"")</f>
        <v>Correctly Done</v>
      </c>
      <c r="AK8" s="1" t="s">
        <v>38</v>
      </c>
      <c r="AL8" s="1" t="s">
        <v>38</v>
      </c>
      <c r="AM8" s="1" t="s">
        <v>43</v>
      </c>
      <c r="AN8" s="1" t="s">
        <v>2243</v>
      </c>
      <c r="AO8" t="str">
        <f>IF(Table1[[#This Row],[Audio Duration (in secs)]]&gt;180,"Greater than 3 Minutes","Less than 3 Minutes")</f>
        <v>Greater than 3 Minutes</v>
      </c>
      <c r="AP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8" t="str">
        <f>IFERROR(VLOOKUP(Table1[[#This Row],[சாதி/Caste]],MApping!$E$1:$F$10,2,0),"Others")</f>
        <v>CHRISTIAN</v>
      </c>
      <c r="AR8">
        <f>VLOOKUP(Table1[[#This Row],[பாலினம்/Gender]],Factor!$F$26:$I$28,4,0)</f>
        <v>1.1351351351351351</v>
      </c>
      <c r="AS8">
        <f>VLOOKUP(Table1[[#This Row],[பதிலளித்தவரின் வயது/Age Group]],Factor!$F$35:$I$39,4,0)</f>
        <v>0.84</v>
      </c>
      <c r="AT8">
        <f>VLOOKUP(Table1[[#This Row],[பதிலளித்தவரின் வயது/Age Group]]&amp;Table1[[#This Row],[பாலினம்/Gender]],Factor!$A$45:$G$53,7,0)</f>
        <v>0.80769230769230771</v>
      </c>
      <c r="AU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8">
        <f>VLOOKUP(Table1[[#This Row],[Rev Caste]],Factor!$F$59:$I$68,4,0)</f>
        <v>0.76363636363636367</v>
      </c>
      <c r="AW8">
        <f>Table1[[#This Row],[2021 Ae Factor]]*Table1[[#This Row],[Age &amp; Gender Factor]]</f>
        <v>0.47810026130822719</v>
      </c>
      <c r="AX8">
        <f t="shared" si="0"/>
        <v>10.462279000000001</v>
      </c>
      <c r="AY8">
        <f t="shared" si="1"/>
        <v>78.680987599999995</v>
      </c>
    </row>
    <row r="9" spans="1:51" x14ac:dyDescent="0.25">
      <c r="A9" s="1" t="s">
        <v>145</v>
      </c>
      <c r="B9" s="1" t="s">
        <v>146</v>
      </c>
      <c r="C9" s="2">
        <v>45868</v>
      </c>
      <c r="D9" s="1" t="s">
        <v>147</v>
      </c>
      <c r="E9" s="1" t="s">
        <v>108</v>
      </c>
      <c r="F9" s="1" t="s">
        <v>148</v>
      </c>
      <c r="G9" s="1">
        <v>274</v>
      </c>
      <c r="H9" s="1" t="s">
        <v>37</v>
      </c>
      <c r="I9" s="1" t="s">
        <v>110</v>
      </c>
      <c r="J9" s="1" t="s">
        <v>111</v>
      </c>
      <c r="K9" s="1" t="s">
        <v>51</v>
      </c>
      <c r="L9" s="1" t="s">
        <v>79</v>
      </c>
      <c r="M9" s="1" t="s">
        <v>112</v>
      </c>
      <c r="N9" s="1" t="s">
        <v>149</v>
      </c>
      <c r="O9" s="1" t="s">
        <v>136</v>
      </c>
      <c r="P9" s="1">
        <v>9578493153</v>
      </c>
      <c r="Q9" s="1" t="s">
        <v>56</v>
      </c>
      <c r="R9" s="1" t="s">
        <v>57</v>
      </c>
      <c r="S9" s="1" t="s">
        <v>114</v>
      </c>
      <c r="T9" s="1" t="s">
        <v>59</v>
      </c>
      <c r="U9" s="1" t="s">
        <v>84</v>
      </c>
      <c r="V9" s="1" t="s">
        <v>100</v>
      </c>
      <c r="W9" s="1" t="s">
        <v>62</v>
      </c>
      <c r="X9" s="1" t="s">
        <v>102</v>
      </c>
      <c r="Y9" s="1" t="s">
        <v>96</v>
      </c>
      <c r="Z9" s="1" t="s">
        <v>64</v>
      </c>
      <c r="AA9" s="1" t="s">
        <v>38</v>
      </c>
      <c r="AB9" s="1" t="s">
        <v>85</v>
      </c>
      <c r="AC9" s="1" t="s">
        <v>128</v>
      </c>
      <c r="AD9" s="1" t="s">
        <v>116</v>
      </c>
      <c r="AE9" s="1" t="s">
        <v>102</v>
      </c>
      <c r="AF9" s="1" t="s">
        <v>104</v>
      </c>
      <c r="AG9" s="1" t="s">
        <v>118</v>
      </c>
      <c r="AH9" s="1" t="s">
        <v>130</v>
      </c>
      <c r="AI9" s="1">
        <f>IFERROR(_xlfn.XLOOKUP(Table1[[#This Row],[Audio Url]],Qc!C:C,Qc!F:F),"")</f>
        <v>0</v>
      </c>
      <c r="AJ9" s="1" t="str">
        <f>IFERROR(_xlfn.XLOOKUP(Table1[[#This Row],[Audio Url]],Qc!C:C,Qc!E:E),"")</f>
        <v>Correctly Done</v>
      </c>
      <c r="AK9" s="1" t="s">
        <v>38</v>
      </c>
      <c r="AL9" s="1" t="s">
        <v>38</v>
      </c>
      <c r="AM9" s="1" t="s">
        <v>43</v>
      </c>
      <c r="AN9" s="1" t="s">
        <v>2243</v>
      </c>
      <c r="AO9" t="str">
        <f>IF(Table1[[#This Row],[Audio Duration (in secs)]]&gt;180,"Greater than 3 Minutes","Less than 3 Minutes")</f>
        <v>Greater than 3 Minutes</v>
      </c>
      <c r="AP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" t="str">
        <f>IFERROR(VLOOKUP(Table1[[#This Row],[சாதி/Caste]],MApping!$E$1:$F$10,2,0),"Others")</f>
        <v>CHRISTIAN</v>
      </c>
      <c r="AR9">
        <f>VLOOKUP(Table1[[#This Row],[பாலினம்/Gender]],Factor!$F$26:$I$28,4,0)</f>
        <v>0.8936170212765957</v>
      </c>
      <c r="AS9">
        <f>VLOOKUP(Table1[[#This Row],[பதிலளித்தவரின் வயது/Age Group]],Factor!$F$35:$I$39,4,0)</f>
        <v>1.2824427480916032</v>
      </c>
      <c r="AT9">
        <f>VLOOKUP(Table1[[#This Row],[பதிலளித்தவரின் வயது/Age Group]]&amp;Table1[[#This Row],[பாலினம்/Gender]],Factor!$A$45:$G$53,7,0)</f>
        <v>0.95454545454545459</v>
      </c>
      <c r="AU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">
        <f>VLOOKUP(Table1[[#This Row],[Rev Caste]],Factor!$F$59:$I$68,4,0)</f>
        <v>0.76363636363636367</v>
      </c>
      <c r="AW9">
        <f>Table1[[#This Row],[2021 Ae Factor]]*Table1[[#This Row],[Age &amp; Gender Factor]]</f>
        <v>1.9102362971007465</v>
      </c>
      <c r="AX9">
        <f t="shared" si="0"/>
        <v>10.4623531</v>
      </c>
      <c r="AY9">
        <f t="shared" si="1"/>
        <v>78.680932499999997</v>
      </c>
    </row>
    <row r="10" spans="1:51" x14ac:dyDescent="0.25">
      <c r="A10" s="1" t="s">
        <v>150</v>
      </c>
      <c r="B10" s="1" t="s">
        <v>151</v>
      </c>
      <c r="C10" s="2">
        <v>45868</v>
      </c>
      <c r="D10" s="1" t="s">
        <v>152</v>
      </c>
      <c r="E10" s="1" t="s">
        <v>108</v>
      </c>
      <c r="F10" s="1" t="s">
        <v>153</v>
      </c>
      <c r="G10" s="1">
        <v>233</v>
      </c>
      <c r="H10" s="1" t="s">
        <v>37</v>
      </c>
      <c r="I10" s="1" t="s">
        <v>110</v>
      </c>
      <c r="J10" s="1" t="s">
        <v>111</v>
      </c>
      <c r="K10" s="1" t="s">
        <v>51</v>
      </c>
      <c r="L10" s="1" t="s">
        <v>79</v>
      </c>
      <c r="M10" s="1" t="s">
        <v>112</v>
      </c>
      <c r="N10" s="1" t="s">
        <v>154</v>
      </c>
      <c r="O10" s="1" t="s">
        <v>136</v>
      </c>
      <c r="P10" s="1">
        <v>6384537452</v>
      </c>
      <c r="Q10" s="1" t="s">
        <v>82</v>
      </c>
      <c r="R10" s="1" t="s">
        <v>137</v>
      </c>
      <c r="S10" s="1" t="s">
        <v>114</v>
      </c>
      <c r="T10" s="1" t="s">
        <v>138</v>
      </c>
      <c r="U10" s="1" t="s">
        <v>84</v>
      </c>
      <c r="V10" s="1" t="s">
        <v>61</v>
      </c>
      <c r="W10" s="1" t="s">
        <v>126</v>
      </c>
      <c r="X10" s="1" t="s">
        <v>63</v>
      </c>
      <c r="Y10" s="1" t="s">
        <v>38</v>
      </c>
      <c r="Z10" s="1" t="s">
        <v>127</v>
      </c>
      <c r="AA10" s="1" t="s">
        <v>61</v>
      </c>
      <c r="AB10" s="1" t="s">
        <v>85</v>
      </c>
      <c r="AC10" s="1" t="s">
        <v>128</v>
      </c>
      <c r="AD10" s="1" t="s">
        <v>116</v>
      </c>
      <c r="AE10" s="1" t="s">
        <v>68</v>
      </c>
      <c r="AF10" s="1" t="s">
        <v>104</v>
      </c>
      <c r="AG10" s="1" t="s">
        <v>118</v>
      </c>
      <c r="AH10" s="1" t="s">
        <v>130</v>
      </c>
      <c r="AI10" s="1" t="str">
        <f>IFERROR(_xlfn.XLOOKUP(Table1[[#This Row],[Audio Url]],Qc!C:C,Qc!F:F),"")</f>
        <v/>
      </c>
      <c r="AJ10" s="1" t="str">
        <f>IFERROR(_xlfn.XLOOKUP(Table1[[#This Row],[Audio Url]],Qc!C:C,Qc!E:E),"")</f>
        <v/>
      </c>
      <c r="AK10" s="1" t="s">
        <v>38</v>
      </c>
      <c r="AL10" s="1" t="s">
        <v>38</v>
      </c>
      <c r="AM10" s="1" t="s">
        <v>43</v>
      </c>
      <c r="AN10" s="1" t="s">
        <v>2243</v>
      </c>
      <c r="AO10" t="str">
        <f>IF(Table1[[#This Row],[Audio Duration (in secs)]]&gt;180,"Greater than 3 Minutes","Less than 3 Minutes")</f>
        <v>Greater than 3 Minutes</v>
      </c>
      <c r="AP1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0" t="str">
        <f>IFERROR(VLOOKUP(Table1[[#This Row],[சாதி/Caste]],MApping!$E$1:$F$10,2,0),"Others")</f>
        <v>CHRISTIAN</v>
      </c>
      <c r="AR10">
        <f>VLOOKUP(Table1[[#This Row],[பாலினம்/Gender]],Factor!$F$26:$I$28,4,0)</f>
        <v>0.8936170212765957</v>
      </c>
      <c r="AS10">
        <f>VLOOKUP(Table1[[#This Row],[பதிலளித்தவரின் வயது/Age Group]],Factor!$F$35:$I$39,4,0)</f>
        <v>0.84848484848484851</v>
      </c>
      <c r="AT10">
        <f>VLOOKUP(Table1[[#This Row],[பதிலளித்தவரின் வயது/Age Group]]&amp;Table1[[#This Row],[பாலினம்/Gender]],Factor!$A$45:$G$53,7,0)</f>
        <v>0.70000000000000007</v>
      </c>
      <c r="AU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0">
        <f>VLOOKUP(Table1[[#This Row],[Rev Caste]],Factor!$F$59:$I$68,4,0)</f>
        <v>0.76363636363636367</v>
      </c>
      <c r="AW10">
        <f>Table1[[#This Row],[2021 Ae Factor]]*Table1[[#This Row],[Age &amp; Gender Factor]]</f>
        <v>0.41435355980046362</v>
      </c>
      <c r="AX10">
        <f t="shared" si="0"/>
        <v>10.4621783</v>
      </c>
      <c r="AY10">
        <f t="shared" si="1"/>
        <v>78.680941500000003</v>
      </c>
    </row>
    <row r="11" spans="1:51" x14ac:dyDescent="0.25">
      <c r="A11" s="1" t="s">
        <v>155</v>
      </c>
      <c r="B11" s="1" t="s">
        <v>156</v>
      </c>
      <c r="C11" s="2">
        <v>45868</v>
      </c>
      <c r="D11" s="1" t="s">
        <v>157</v>
      </c>
      <c r="E11" s="1" t="s">
        <v>158</v>
      </c>
      <c r="F11" s="1" t="s">
        <v>159</v>
      </c>
      <c r="G11" s="1">
        <v>187</v>
      </c>
      <c r="H11" s="1" t="s">
        <v>37</v>
      </c>
      <c r="I11" s="1" t="s">
        <v>110</v>
      </c>
      <c r="J11" s="1" t="s">
        <v>111</v>
      </c>
      <c r="K11" s="1" t="s">
        <v>51</v>
      </c>
      <c r="L11" s="1" t="s">
        <v>79</v>
      </c>
      <c r="M11" s="1" t="s">
        <v>112</v>
      </c>
      <c r="N11" s="1" t="s">
        <v>160</v>
      </c>
      <c r="O11" s="1" t="s">
        <v>136</v>
      </c>
      <c r="P11" s="1">
        <v>9715185244</v>
      </c>
      <c r="Q11" s="1" t="s">
        <v>39</v>
      </c>
      <c r="R11" s="1" t="s">
        <v>137</v>
      </c>
      <c r="S11" s="1" t="s">
        <v>114</v>
      </c>
      <c r="T11" s="1" t="s">
        <v>138</v>
      </c>
      <c r="U11" s="1" t="s">
        <v>84</v>
      </c>
      <c r="V11" s="1" t="s">
        <v>61</v>
      </c>
      <c r="W11" s="1" t="s">
        <v>126</v>
      </c>
      <c r="X11" s="1" t="s">
        <v>63</v>
      </c>
      <c r="Y11" s="1" t="s">
        <v>38</v>
      </c>
      <c r="Z11" s="1" t="s">
        <v>127</v>
      </c>
      <c r="AA11" s="1" t="s">
        <v>61</v>
      </c>
      <c r="AB11" s="1" t="s">
        <v>85</v>
      </c>
      <c r="AC11" s="1" t="s">
        <v>66</v>
      </c>
      <c r="AD11" s="1" t="s">
        <v>116</v>
      </c>
      <c r="AE11" s="1" t="s">
        <v>68</v>
      </c>
      <c r="AF11" s="1" t="s">
        <v>117</v>
      </c>
      <c r="AG11" s="1" t="s">
        <v>118</v>
      </c>
      <c r="AH11" s="1" t="s">
        <v>130</v>
      </c>
      <c r="AI11" s="1" t="str">
        <f>IFERROR(_xlfn.XLOOKUP(Table1[[#This Row],[Audio Url]],Qc!C:C,Qc!F:F),"")</f>
        <v/>
      </c>
      <c r="AJ11" s="1" t="str">
        <f>IFERROR(_xlfn.XLOOKUP(Table1[[#This Row],[Audio Url]],Qc!C:C,Qc!E:E),"")</f>
        <v/>
      </c>
      <c r="AK11" s="1" t="s">
        <v>38</v>
      </c>
      <c r="AL11" s="1" t="s">
        <v>38</v>
      </c>
      <c r="AM11" s="1" t="s">
        <v>43</v>
      </c>
      <c r="AN11" s="1" t="s">
        <v>2243</v>
      </c>
      <c r="AO11" t="str">
        <f>IF(Table1[[#This Row],[Audio Duration (in secs)]]&gt;180,"Greater than 3 Minutes","Less than 3 Minutes")</f>
        <v>Greater than 3 Minutes</v>
      </c>
      <c r="AP1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1" t="str">
        <f>IFERROR(VLOOKUP(Table1[[#This Row],[சாதி/Caste]],MApping!$E$1:$F$10,2,0),"Others")</f>
        <v>CHRISTIAN</v>
      </c>
      <c r="AR11">
        <f>VLOOKUP(Table1[[#This Row],[பாலினம்/Gender]],Factor!$F$26:$I$28,4,0)</f>
        <v>0.8936170212765957</v>
      </c>
      <c r="AS11">
        <f>VLOOKUP(Table1[[#This Row],[பதிலளித்தவரின் வயது/Age Group]],Factor!$F$35:$I$39,4,0)</f>
        <v>0.84</v>
      </c>
      <c r="AT11">
        <f>VLOOKUP(Table1[[#This Row],[பதிலளித்தவரின் வயது/Age Group]]&amp;Table1[[#This Row],[பாலினம்/Gender]],Factor!$A$45:$G$53,7,0)</f>
        <v>0.875</v>
      </c>
      <c r="AU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">
        <f>VLOOKUP(Table1[[#This Row],[Rev Caste]],Factor!$F$59:$I$68,4,0)</f>
        <v>0.76363636363636367</v>
      </c>
      <c r="AW11">
        <f>Table1[[#This Row],[2021 Ae Factor]]*Table1[[#This Row],[Age &amp; Gender Factor]]</f>
        <v>0.5179419497505795</v>
      </c>
      <c r="AX11">
        <f t="shared" si="0"/>
        <v>10.462593999999999</v>
      </c>
      <c r="AY11">
        <f t="shared" si="1"/>
        <v>78.680682200000007</v>
      </c>
    </row>
    <row r="12" spans="1:51" x14ac:dyDescent="0.25">
      <c r="A12" s="1" t="s">
        <v>161</v>
      </c>
      <c r="B12" s="1" t="s">
        <v>162</v>
      </c>
      <c r="C12" s="2">
        <v>45868</v>
      </c>
      <c r="D12" s="1" t="s">
        <v>163</v>
      </c>
      <c r="E12" s="1" t="s">
        <v>158</v>
      </c>
      <c r="F12" s="1" t="s">
        <v>164</v>
      </c>
      <c r="G12" s="1">
        <v>437</v>
      </c>
      <c r="H12" s="1" t="s">
        <v>37</v>
      </c>
      <c r="I12" s="1" t="s">
        <v>110</v>
      </c>
      <c r="J12" s="1" t="s">
        <v>111</v>
      </c>
      <c r="K12" s="1" t="s">
        <v>51</v>
      </c>
      <c r="L12" s="1" t="s">
        <v>79</v>
      </c>
      <c r="M12" s="1" t="s">
        <v>112</v>
      </c>
      <c r="N12" s="1" t="s">
        <v>165</v>
      </c>
      <c r="O12" s="1" t="s">
        <v>136</v>
      </c>
      <c r="P12" s="1">
        <v>8012952924</v>
      </c>
      <c r="Q12" s="1" t="s">
        <v>82</v>
      </c>
      <c r="R12" s="1" t="s">
        <v>137</v>
      </c>
      <c r="S12" s="1" t="s">
        <v>114</v>
      </c>
      <c r="T12" s="1" t="s">
        <v>138</v>
      </c>
      <c r="U12" s="1" t="s">
        <v>84</v>
      </c>
      <c r="V12" s="1" t="s">
        <v>166</v>
      </c>
      <c r="W12" s="1" t="s">
        <v>126</v>
      </c>
      <c r="X12" s="1" t="s">
        <v>63</v>
      </c>
      <c r="Y12" s="1" t="s">
        <v>38</v>
      </c>
      <c r="Z12" s="1" t="s">
        <v>127</v>
      </c>
      <c r="AA12" s="1" t="s">
        <v>61</v>
      </c>
      <c r="AB12" s="1" t="s">
        <v>85</v>
      </c>
      <c r="AC12" s="1" t="s">
        <v>66</v>
      </c>
      <c r="AD12" s="1" t="s">
        <v>116</v>
      </c>
      <c r="AE12" s="1" t="s">
        <v>68</v>
      </c>
      <c r="AF12" s="1" t="s">
        <v>69</v>
      </c>
      <c r="AG12" s="1" t="s">
        <v>118</v>
      </c>
      <c r="AH12" s="1" t="s">
        <v>130</v>
      </c>
      <c r="AI12" s="1">
        <f>IFERROR(_xlfn.XLOOKUP(Table1[[#This Row],[Audio Url]],Qc!C:C,Qc!F:F),"")</f>
        <v>0</v>
      </c>
      <c r="AJ12" s="1" t="str">
        <f>IFERROR(_xlfn.XLOOKUP(Table1[[#This Row],[Audio Url]],Qc!C:C,Qc!E:E),"")</f>
        <v>Correctly Done</v>
      </c>
      <c r="AK12" s="1" t="s">
        <v>38</v>
      </c>
      <c r="AL12" s="1" t="s">
        <v>38</v>
      </c>
      <c r="AM12" s="1" t="s">
        <v>43</v>
      </c>
      <c r="AN12" s="1" t="s">
        <v>2243</v>
      </c>
      <c r="AO12" t="str">
        <f>IF(Table1[[#This Row],[Audio Duration (in secs)]]&gt;180,"Greater than 3 Minutes","Less than 3 Minutes")</f>
        <v>Greater than 3 Minutes</v>
      </c>
      <c r="AP1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2" t="str">
        <f>IFERROR(VLOOKUP(Table1[[#This Row],[சாதி/Caste]],MApping!$E$1:$F$10,2,0),"Others")</f>
        <v>CHRISTIAN</v>
      </c>
      <c r="AR12">
        <f>VLOOKUP(Table1[[#This Row],[பாலினம்/Gender]],Factor!$F$26:$I$28,4,0)</f>
        <v>0.8936170212765957</v>
      </c>
      <c r="AS12">
        <f>VLOOKUP(Table1[[#This Row],[பதிலளித்தவரின் வயது/Age Group]],Factor!$F$35:$I$39,4,0)</f>
        <v>0.84848484848484851</v>
      </c>
      <c r="AT12">
        <f>VLOOKUP(Table1[[#This Row],[பதிலளித்தவரின் வயது/Age Group]]&amp;Table1[[#This Row],[பாலினம்/Gender]],Factor!$A$45:$G$53,7,0)</f>
        <v>0.70000000000000007</v>
      </c>
      <c r="AU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">
        <f>VLOOKUP(Table1[[#This Row],[Rev Caste]],Factor!$F$59:$I$68,4,0)</f>
        <v>0.76363636363636367</v>
      </c>
      <c r="AW12">
        <f>Table1[[#This Row],[2021 Ae Factor]]*Table1[[#This Row],[Age &amp; Gender Factor]]</f>
        <v>0.70000000000000007</v>
      </c>
      <c r="AX12">
        <f t="shared" si="0"/>
        <v>10.4629467</v>
      </c>
      <c r="AY12">
        <f t="shared" si="1"/>
        <v>78.6810732</v>
      </c>
    </row>
    <row r="13" spans="1:51" x14ac:dyDescent="0.25">
      <c r="A13" s="1" t="s">
        <v>167</v>
      </c>
      <c r="B13" s="1" t="s">
        <v>168</v>
      </c>
      <c r="C13" s="2">
        <v>45868</v>
      </c>
      <c r="D13" s="1" t="s">
        <v>169</v>
      </c>
      <c r="E13" s="1" t="s">
        <v>158</v>
      </c>
      <c r="F13" s="1" t="s">
        <v>170</v>
      </c>
      <c r="G13" s="1">
        <v>203</v>
      </c>
      <c r="H13" s="1" t="s">
        <v>37</v>
      </c>
      <c r="I13" s="1" t="s">
        <v>110</v>
      </c>
      <c r="J13" s="1" t="s">
        <v>111</v>
      </c>
      <c r="K13" s="1" t="s">
        <v>51</v>
      </c>
      <c r="L13" s="1" t="s">
        <v>79</v>
      </c>
      <c r="M13" s="1" t="s">
        <v>112</v>
      </c>
      <c r="N13" s="1" t="s">
        <v>171</v>
      </c>
      <c r="O13" s="1" t="s">
        <v>136</v>
      </c>
      <c r="P13" s="1">
        <v>9843601161</v>
      </c>
      <c r="Q13" s="1" t="s">
        <v>82</v>
      </c>
      <c r="R13" s="1" t="s">
        <v>137</v>
      </c>
      <c r="S13" s="1" t="s">
        <v>114</v>
      </c>
      <c r="T13" s="1" t="s">
        <v>59</v>
      </c>
      <c r="U13" s="1" t="s">
        <v>84</v>
      </c>
      <c r="V13" s="1" t="s">
        <v>61</v>
      </c>
      <c r="W13" s="1" t="s">
        <v>62</v>
      </c>
      <c r="X13" s="1" t="s">
        <v>63</v>
      </c>
      <c r="Y13" s="1" t="s">
        <v>38</v>
      </c>
      <c r="Z13" s="1" t="s">
        <v>127</v>
      </c>
      <c r="AA13" s="1" t="s">
        <v>100</v>
      </c>
      <c r="AB13" s="1" t="s">
        <v>65</v>
      </c>
      <c r="AC13" s="1" t="s">
        <v>66</v>
      </c>
      <c r="AD13" s="1" t="s">
        <v>87</v>
      </c>
      <c r="AE13" s="1" t="s">
        <v>68</v>
      </c>
      <c r="AF13" s="1" t="s">
        <v>104</v>
      </c>
      <c r="AG13" s="1" t="s">
        <v>118</v>
      </c>
      <c r="AH13" s="1" t="s">
        <v>130</v>
      </c>
      <c r="AI13" s="1" t="str">
        <f>IFERROR(_xlfn.XLOOKUP(Table1[[#This Row],[Audio Url]],Qc!C:C,Qc!F:F),"")</f>
        <v xml:space="preserve">same voice </v>
      </c>
      <c r="AJ13" s="1" t="str">
        <f>IFERROR(_xlfn.XLOOKUP(Table1[[#This Row],[Audio Url]],Qc!C:C,Qc!E:E),"")</f>
        <v>Taking From Friends And Family</v>
      </c>
      <c r="AK13" s="1" t="s">
        <v>38</v>
      </c>
      <c r="AL13" s="1" t="s">
        <v>38</v>
      </c>
      <c r="AM13" s="1" t="s">
        <v>43</v>
      </c>
      <c r="AN13" s="1" t="s">
        <v>2242</v>
      </c>
      <c r="AO13" t="str">
        <f>IF(Table1[[#This Row],[Audio Duration (in secs)]]&gt;180,"Greater than 3 Minutes","Less than 3 Minutes")</f>
        <v>Greater than 3 Minutes</v>
      </c>
      <c r="AP1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3" t="str">
        <f>IFERROR(VLOOKUP(Table1[[#This Row],[சாதி/Caste]],MApping!$E$1:$F$10,2,0),"Others")</f>
        <v>CHRISTIAN</v>
      </c>
      <c r="AR13">
        <f>VLOOKUP(Table1[[#This Row],[பாலினம்/Gender]],Factor!$F$26:$I$28,4,0)</f>
        <v>0.8936170212765957</v>
      </c>
      <c r="AS13">
        <f>VLOOKUP(Table1[[#This Row],[பதிலளித்தவரின் வயது/Age Group]],Factor!$F$35:$I$39,4,0)</f>
        <v>0.84848484848484851</v>
      </c>
      <c r="AT13">
        <f>VLOOKUP(Table1[[#This Row],[பதிலளித்தவரின் வயது/Age Group]]&amp;Table1[[#This Row],[பாலினம்/Gender]],Factor!$A$45:$G$53,7,0)</f>
        <v>0.70000000000000007</v>
      </c>
      <c r="AU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3">
        <f>VLOOKUP(Table1[[#This Row],[Rev Caste]],Factor!$F$59:$I$68,4,0)</f>
        <v>0.76363636363636367</v>
      </c>
      <c r="AW13">
        <f>Table1[[#This Row],[2021 Ae Factor]]*Table1[[#This Row],[Age &amp; Gender Factor]]</f>
        <v>0.41435355980046362</v>
      </c>
      <c r="AX13">
        <f t="shared" si="0"/>
        <v>10.4628599</v>
      </c>
      <c r="AY13">
        <f t="shared" si="1"/>
        <v>78.680813700000002</v>
      </c>
    </row>
    <row r="14" spans="1:51" x14ac:dyDescent="0.25">
      <c r="A14" s="1" t="s">
        <v>172</v>
      </c>
      <c r="B14" s="1" t="s">
        <v>173</v>
      </c>
      <c r="C14" s="2">
        <v>45868</v>
      </c>
      <c r="D14" s="1" t="s">
        <v>174</v>
      </c>
      <c r="E14" s="1" t="s">
        <v>108</v>
      </c>
      <c r="F14" s="1" t="s">
        <v>175</v>
      </c>
      <c r="G14" s="1">
        <v>325</v>
      </c>
      <c r="H14" s="1" t="s">
        <v>37</v>
      </c>
      <c r="I14" s="1" t="s">
        <v>110</v>
      </c>
      <c r="J14" s="1" t="s">
        <v>111</v>
      </c>
      <c r="K14" s="1" t="s">
        <v>51</v>
      </c>
      <c r="L14" s="1" t="s">
        <v>79</v>
      </c>
      <c r="M14" s="1" t="s">
        <v>112</v>
      </c>
      <c r="N14" s="1" t="s">
        <v>177</v>
      </c>
      <c r="O14" s="1" t="s">
        <v>136</v>
      </c>
      <c r="P14" s="1">
        <v>9894938770</v>
      </c>
      <c r="Q14" s="1" t="s">
        <v>56</v>
      </c>
      <c r="R14" s="1" t="s">
        <v>137</v>
      </c>
      <c r="S14" s="1" t="s">
        <v>114</v>
      </c>
      <c r="T14" s="1" t="s">
        <v>138</v>
      </c>
      <c r="U14" s="1" t="s">
        <v>84</v>
      </c>
      <c r="V14" s="1" t="s">
        <v>166</v>
      </c>
      <c r="W14" s="1" t="s">
        <v>178</v>
      </c>
      <c r="X14" s="1" t="s">
        <v>179</v>
      </c>
      <c r="Y14" s="1" t="s">
        <v>176</v>
      </c>
      <c r="Z14" s="1" t="s">
        <v>127</v>
      </c>
      <c r="AA14" s="1" t="s">
        <v>100</v>
      </c>
      <c r="AB14" s="1" t="s">
        <v>85</v>
      </c>
      <c r="AC14" s="1" t="s">
        <v>66</v>
      </c>
      <c r="AD14" s="1" t="s">
        <v>87</v>
      </c>
      <c r="AE14" s="1" t="s">
        <v>68</v>
      </c>
      <c r="AF14" s="1" t="s">
        <v>104</v>
      </c>
      <c r="AG14" s="1" t="s">
        <v>118</v>
      </c>
      <c r="AH14" s="1" t="s">
        <v>130</v>
      </c>
      <c r="AI14" s="1">
        <f>IFERROR(_xlfn.XLOOKUP(Table1[[#This Row],[Audio Url]],Qc!C:C,Qc!F:F),"")</f>
        <v>0</v>
      </c>
      <c r="AJ14" s="1" t="str">
        <f>IFERROR(_xlfn.XLOOKUP(Table1[[#This Row],[Audio Url]],Qc!C:C,Qc!E:E),"")</f>
        <v>Correctly Done</v>
      </c>
      <c r="AK14" s="1" t="s">
        <v>38</v>
      </c>
      <c r="AL14" s="1" t="s">
        <v>38</v>
      </c>
      <c r="AM14" s="1" t="s">
        <v>43</v>
      </c>
      <c r="AN14" s="1" t="s">
        <v>2243</v>
      </c>
      <c r="AO14" t="str">
        <f>IF(Table1[[#This Row],[Audio Duration (in secs)]]&gt;180,"Greater than 3 Minutes","Less than 3 Minutes")</f>
        <v>Greater than 3 Minutes</v>
      </c>
      <c r="AP1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DMDK</v>
      </c>
      <c r="AQ14" t="str">
        <f>IFERROR(VLOOKUP(Table1[[#This Row],[சாதி/Caste]],MApping!$E$1:$F$10,2,0),"Others")</f>
        <v>CHRISTIAN</v>
      </c>
      <c r="AR14">
        <f>VLOOKUP(Table1[[#This Row],[பாலினம்/Gender]],Factor!$F$26:$I$28,4,0)</f>
        <v>0.8936170212765957</v>
      </c>
      <c r="AS14">
        <f>VLOOKUP(Table1[[#This Row],[பதிலளித்தவரின் வயது/Age Group]],Factor!$F$35:$I$39,4,0)</f>
        <v>1.2824427480916032</v>
      </c>
      <c r="AT14">
        <f>VLOOKUP(Table1[[#This Row],[பதிலளித்தவரின் வயது/Age Group]]&amp;Table1[[#This Row],[பாலினம்/Gender]],Factor!$A$45:$G$53,7,0)</f>
        <v>0.95454545454545459</v>
      </c>
      <c r="AU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4">
        <f>VLOOKUP(Table1[[#This Row],[Rev Caste]],Factor!$F$59:$I$68,4,0)</f>
        <v>0.76363636363636367</v>
      </c>
      <c r="AW14">
        <f>Table1[[#This Row],[2021 Ae Factor]]*Table1[[#This Row],[Age &amp; Gender Factor]]</f>
        <v>0.95454545454545459</v>
      </c>
      <c r="AX14">
        <f t="shared" si="0"/>
        <v>10.4623872</v>
      </c>
      <c r="AY14">
        <f t="shared" si="1"/>
        <v>78.681208799999993</v>
      </c>
    </row>
    <row r="15" spans="1:51" x14ac:dyDescent="0.25">
      <c r="A15" s="1" t="s">
        <v>180</v>
      </c>
      <c r="B15" s="1" t="s">
        <v>181</v>
      </c>
      <c r="C15" s="2">
        <v>45868</v>
      </c>
      <c r="D15" s="1" t="s">
        <v>182</v>
      </c>
      <c r="E15" s="1" t="s">
        <v>183</v>
      </c>
      <c r="F15" s="1" t="s">
        <v>184</v>
      </c>
      <c r="G15" s="1">
        <v>256</v>
      </c>
      <c r="H15" s="1" t="s">
        <v>37</v>
      </c>
      <c r="I15" s="1" t="s">
        <v>110</v>
      </c>
      <c r="J15" s="1" t="s">
        <v>111</v>
      </c>
      <c r="K15" s="1" t="s">
        <v>51</v>
      </c>
      <c r="L15" s="1" t="s">
        <v>79</v>
      </c>
      <c r="M15" s="1" t="s">
        <v>112</v>
      </c>
      <c r="N15" s="1" t="s">
        <v>185</v>
      </c>
      <c r="O15" s="1" t="s">
        <v>55</v>
      </c>
      <c r="P15" s="1">
        <v>8778847664</v>
      </c>
      <c r="Q15" s="1" t="s">
        <v>82</v>
      </c>
      <c r="R15" s="1" t="s">
        <v>83</v>
      </c>
      <c r="S15" s="1" t="s">
        <v>114</v>
      </c>
      <c r="T15" s="1" t="s">
        <v>99</v>
      </c>
      <c r="U15" s="1" t="s">
        <v>84</v>
      </c>
      <c r="V15" s="1" t="s">
        <v>186</v>
      </c>
      <c r="W15" s="1" t="s">
        <v>126</v>
      </c>
      <c r="X15" s="1" t="s">
        <v>102</v>
      </c>
      <c r="Y15" s="1" t="s">
        <v>96</v>
      </c>
      <c r="Z15" s="1" t="s">
        <v>127</v>
      </c>
      <c r="AA15" s="1" t="s">
        <v>61</v>
      </c>
      <c r="AB15" s="1" t="s">
        <v>85</v>
      </c>
      <c r="AC15" s="1" t="s">
        <v>128</v>
      </c>
      <c r="AD15" s="1" t="s">
        <v>103</v>
      </c>
      <c r="AE15" s="1" t="s">
        <v>68</v>
      </c>
      <c r="AF15" s="1" t="s">
        <v>104</v>
      </c>
      <c r="AG15" s="1" t="s">
        <v>89</v>
      </c>
      <c r="AH15" s="1" t="s">
        <v>90</v>
      </c>
      <c r="AI15" s="1">
        <f>IFERROR(_xlfn.XLOOKUP(Table1[[#This Row],[Audio Url]],Qc!C:C,Qc!F:F),"")</f>
        <v>0</v>
      </c>
      <c r="AJ15" s="1" t="str">
        <f>IFERROR(_xlfn.XLOOKUP(Table1[[#This Row],[Audio Url]],Qc!C:C,Qc!E:E),"")</f>
        <v>Correctly Done</v>
      </c>
      <c r="AK15" s="1" t="s">
        <v>38</v>
      </c>
      <c r="AL15" s="1" t="s">
        <v>38</v>
      </c>
      <c r="AM15" s="1" t="s">
        <v>43</v>
      </c>
      <c r="AN15" s="1" t="s">
        <v>2243</v>
      </c>
      <c r="AO15" t="str">
        <f>IF(Table1[[#This Row],[Audio Duration (in secs)]]&gt;180,"Greater than 3 Minutes","Less than 3 Minutes")</f>
        <v>Greater than 3 Minutes</v>
      </c>
      <c r="AP1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" t="str">
        <f>IFERROR(VLOOKUP(Table1[[#This Row],[சாதி/Caste]],MApping!$E$1:$F$10,2,0),"Others")</f>
        <v>MUKKULATHOR</v>
      </c>
      <c r="AR15">
        <f>VLOOKUP(Table1[[#This Row],[பாலினம்/Gender]],Factor!$F$26:$I$28,4,0)</f>
        <v>1.1351351351351351</v>
      </c>
      <c r="AS15">
        <f>VLOOKUP(Table1[[#This Row],[பதிலளித்தவரின் வயது/Age Group]],Factor!$F$35:$I$39,4,0)</f>
        <v>0.84848484848484851</v>
      </c>
      <c r="AT15">
        <f>VLOOKUP(Table1[[#This Row],[பதிலளித்தவரின் வயது/Age Group]]&amp;Table1[[#This Row],[பாலினம்/Gender]],Factor!$A$45:$G$53,7,0)</f>
        <v>1.0769230769230769</v>
      </c>
      <c r="AU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">
        <f>VLOOKUP(Table1[[#This Row],[Rev Caste]],Factor!$F$59:$I$68,4,0)</f>
        <v>1.1057142857142856</v>
      </c>
      <c r="AW15">
        <f>Table1[[#This Row],[2021 Ae Factor]]*Table1[[#This Row],[Age &amp; Gender Factor]]</f>
        <v>1.0769230769230769</v>
      </c>
      <c r="AX15">
        <f t="shared" si="0"/>
        <v>10.464383700000001</v>
      </c>
      <c r="AY15">
        <f t="shared" si="1"/>
        <v>78.6819469</v>
      </c>
    </row>
    <row r="16" spans="1:51" x14ac:dyDescent="0.25">
      <c r="A16" s="1" t="s">
        <v>187</v>
      </c>
      <c r="B16" s="1" t="s">
        <v>188</v>
      </c>
      <c r="C16" s="2">
        <v>45868</v>
      </c>
      <c r="D16" s="1" t="s">
        <v>189</v>
      </c>
      <c r="E16" s="1" t="s">
        <v>190</v>
      </c>
      <c r="F16" s="1" t="s">
        <v>191</v>
      </c>
      <c r="G16" s="1">
        <v>287</v>
      </c>
      <c r="H16" s="1" t="s">
        <v>37</v>
      </c>
      <c r="I16" s="1" t="s">
        <v>77</v>
      </c>
      <c r="J16" s="1" t="s">
        <v>78</v>
      </c>
      <c r="K16" s="1" t="s">
        <v>51</v>
      </c>
      <c r="L16" s="1" t="s">
        <v>79</v>
      </c>
      <c r="M16" s="1" t="s">
        <v>80</v>
      </c>
      <c r="N16" s="1" t="s">
        <v>192</v>
      </c>
      <c r="O16" s="1" t="s">
        <v>136</v>
      </c>
      <c r="P16" s="1">
        <v>9865320934</v>
      </c>
      <c r="Q16" s="1" t="s">
        <v>82</v>
      </c>
      <c r="R16" s="1" t="s">
        <v>57</v>
      </c>
      <c r="S16" s="1" t="s">
        <v>58</v>
      </c>
      <c r="T16" s="1" t="s">
        <v>99</v>
      </c>
      <c r="U16" s="1" t="s">
        <v>84</v>
      </c>
      <c r="V16" s="1" t="s">
        <v>100</v>
      </c>
      <c r="W16" s="1" t="s">
        <v>126</v>
      </c>
      <c r="X16" s="1" t="s">
        <v>115</v>
      </c>
      <c r="Y16" s="1" t="s">
        <v>38</v>
      </c>
      <c r="Z16" s="1" t="s">
        <v>127</v>
      </c>
      <c r="AA16" s="1" t="s">
        <v>100</v>
      </c>
      <c r="AB16" s="1" t="s">
        <v>85</v>
      </c>
      <c r="AC16" s="1" t="s">
        <v>128</v>
      </c>
      <c r="AD16" s="1" t="s">
        <v>116</v>
      </c>
      <c r="AE16" s="1" t="s">
        <v>68</v>
      </c>
      <c r="AF16" s="1" t="s">
        <v>69</v>
      </c>
      <c r="AG16" s="1" t="s">
        <v>118</v>
      </c>
      <c r="AH16" s="1" t="s">
        <v>42</v>
      </c>
      <c r="AI16" s="1">
        <f>IFERROR(_xlfn.XLOOKUP(Table1[[#This Row],[Audio Url]],Qc!C:C,Qc!F:F),"")</f>
        <v>0</v>
      </c>
      <c r="AJ16" s="1" t="str">
        <f>IFERROR(_xlfn.XLOOKUP(Table1[[#This Row],[Audio Url]],Qc!C:C,Qc!E:E),"")</f>
        <v>Correctly Done</v>
      </c>
      <c r="AK16" s="1" t="s">
        <v>38</v>
      </c>
      <c r="AL16" s="1" t="s">
        <v>38</v>
      </c>
      <c r="AM16" s="1" t="s">
        <v>43</v>
      </c>
      <c r="AN16" s="1" t="s">
        <v>2243</v>
      </c>
      <c r="AO16" t="str">
        <f>IF(Table1[[#This Row],[Audio Duration (in secs)]]&gt;180,"Greater than 3 Minutes","Less than 3 Minutes")</f>
        <v>Greater than 3 Minutes</v>
      </c>
      <c r="AP1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6" t="str">
        <f>IFERROR(VLOOKUP(Table1[[#This Row],[சாதி/Caste]],MApping!$E$1:$F$10,2,0),"Others")</f>
        <v>DEVENDRA KULA VELLALAR</v>
      </c>
      <c r="AR16">
        <f>VLOOKUP(Table1[[#This Row],[பாலினம்/Gender]],Factor!$F$26:$I$28,4,0)</f>
        <v>0.8936170212765957</v>
      </c>
      <c r="AS16">
        <f>VLOOKUP(Table1[[#This Row],[பதிலளித்தவரின் வயது/Age Group]],Factor!$F$35:$I$39,4,0)</f>
        <v>0.84848484848484851</v>
      </c>
      <c r="AT16">
        <f>VLOOKUP(Table1[[#This Row],[பதிலளித்தவரின் வயது/Age Group]]&amp;Table1[[#This Row],[பாலினம்/Gender]],Factor!$A$45:$G$53,7,0)</f>
        <v>0.70000000000000007</v>
      </c>
      <c r="AU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6">
        <f>VLOOKUP(Table1[[#This Row],[Rev Caste]],Factor!$F$59:$I$68,4,0)</f>
        <v>1.6390243902439026</v>
      </c>
      <c r="AW16">
        <f>Table1[[#This Row],[2021 Ae Factor]]*Table1[[#This Row],[Age &amp; Gender Factor]]</f>
        <v>1.4008399512072141</v>
      </c>
      <c r="AX16">
        <f t="shared" si="0"/>
        <v>10.455088999999999</v>
      </c>
      <c r="AY16">
        <f t="shared" si="1"/>
        <v>78.699342900000005</v>
      </c>
    </row>
    <row r="17" spans="1:51" x14ac:dyDescent="0.25">
      <c r="A17" s="1" t="s">
        <v>193</v>
      </c>
      <c r="B17" s="1" t="s">
        <v>194</v>
      </c>
      <c r="C17" s="2">
        <v>45868</v>
      </c>
      <c r="D17" s="1" t="s">
        <v>195</v>
      </c>
      <c r="E17" s="1" t="s">
        <v>183</v>
      </c>
      <c r="F17" s="1" t="s">
        <v>196</v>
      </c>
      <c r="G17" s="1">
        <v>135</v>
      </c>
      <c r="H17" s="1" t="s">
        <v>37</v>
      </c>
      <c r="I17" s="1" t="s">
        <v>110</v>
      </c>
      <c r="J17" s="1" t="s">
        <v>111</v>
      </c>
      <c r="K17" s="1" t="s">
        <v>51</v>
      </c>
      <c r="L17" s="1" t="s">
        <v>79</v>
      </c>
      <c r="M17" s="1" t="s">
        <v>112</v>
      </c>
      <c r="N17" s="1" t="s">
        <v>197</v>
      </c>
      <c r="O17" s="1" t="s">
        <v>136</v>
      </c>
      <c r="P17" s="1">
        <v>9361619131</v>
      </c>
      <c r="Q17" s="1" t="s">
        <v>82</v>
      </c>
      <c r="R17" s="1" t="s">
        <v>137</v>
      </c>
      <c r="S17" s="1" t="s">
        <v>114</v>
      </c>
      <c r="T17" s="1" t="s">
        <v>138</v>
      </c>
      <c r="U17" s="1" t="s">
        <v>84</v>
      </c>
      <c r="V17" s="1" t="s">
        <v>166</v>
      </c>
      <c r="W17" s="1" t="s">
        <v>198</v>
      </c>
      <c r="X17" s="1" t="s">
        <v>102</v>
      </c>
      <c r="Y17" s="1" t="s">
        <v>176</v>
      </c>
      <c r="Z17" s="1" t="s">
        <v>127</v>
      </c>
      <c r="AA17" s="1" t="s">
        <v>100</v>
      </c>
      <c r="AB17" s="1" t="s">
        <v>85</v>
      </c>
      <c r="AC17" s="1" t="s">
        <v>66</v>
      </c>
      <c r="AD17" s="1" t="s">
        <v>116</v>
      </c>
      <c r="AE17" s="1" t="s">
        <v>68</v>
      </c>
      <c r="AF17" s="1" t="s">
        <v>104</v>
      </c>
      <c r="AG17" s="1" t="s">
        <v>89</v>
      </c>
      <c r="AH17" s="1" t="s">
        <v>90</v>
      </c>
      <c r="AI17" s="1" t="str">
        <f>IFERROR(_xlfn.XLOOKUP(Table1[[#This Row],[Audio Url]],Qc!C:C,Qc!F:F),"")</f>
        <v xml:space="preserve">same voice </v>
      </c>
      <c r="AJ17" s="1" t="str">
        <f>IFERROR(_xlfn.XLOOKUP(Table1[[#This Row],[Audio Url]],Qc!C:C,Qc!E:E),"")</f>
        <v>Taking From Friends And Family</v>
      </c>
      <c r="AK17" s="1" t="s">
        <v>38</v>
      </c>
      <c r="AL17" s="1" t="s">
        <v>38</v>
      </c>
      <c r="AM17" s="1" t="s">
        <v>43</v>
      </c>
      <c r="AN17" s="1" t="s">
        <v>2242</v>
      </c>
      <c r="AO17" t="str">
        <f>IF(Table1[[#This Row],[Audio Duration (in secs)]]&gt;180,"Greater than 3 Minutes","Less than 3 Minutes")</f>
        <v>Less than 3 Minutes</v>
      </c>
      <c r="AP1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" t="str">
        <f>IFERROR(VLOOKUP(Table1[[#This Row],[சாதி/Caste]],MApping!$E$1:$F$10,2,0),"Others")</f>
        <v>MUKKULATHOR</v>
      </c>
      <c r="AR17">
        <f>VLOOKUP(Table1[[#This Row],[பாலினம்/Gender]],Factor!$F$26:$I$28,4,0)</f>
        <v>0.8936170212765957</v>
      </c>
      <c r="AS17">
        <f>VLOOKUP(Table1[[#This Row],[பதிலளித்தவரின் வயது/Age Group]],Factor!$F$35:$I$39,4,0)</f>
        <v>0.84848484848484851</v>
      </c>
      <c r="AT17">
        <f>VLOOKUP(Table1[[#This Row],[பதிலளித்தவரின் வயது/Age Group]]&amp;Table1[[#This Row],[பாலினம்/Gender]],Factor!$A$45:$G$53,7,0)</f>
        <v>0.70000000000000007</v>
      </c>
      <c r="AU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">
        <f>VLOOKUP(Table1[[#This Row],[Rev Caste]],Factor!$F$59:$I$68,4,0)</f>
        <v>1.1057142857142856</v>
      </c>
      <c r="AW17">
        <f>Table1[[#This Row],[2021 Ae Factor]]*Table1[[#This Row],[Age &amp; Gender Factor]]</f>
        <v>0.70000000000000007</v>
      </c>
      <c r="AX17">
        <f t="shared" si="0"/>
        <v>10.4642517</v>
      </c>
      <c r="AY17">
        <f t="shared" si="1"/>
        <v>78.682053499999995</v>
      </c>
    </row>
    <row r="18" spans="1:51" x14ac:dyDescent="0.25">
      <c r="A18" s="1" t="s">
        <v>199</v>
      </c>
      <c r="B18" s="1" t="s">
        <v>200</v>
      </c>
      <c r="C18" s="2">
        <v>45868</v>
      </c>
      <c r="D18" s="1" t="s">
        <v>201</v>
      </c>
      <c r="E18" s="1" t="s">
        <v>183</v>
      </c>
      <c r="F18" s="1" t="s">
        <v>202</v>
      </c>
      <c r="G18" s="1">
        <v>132</v>
      </c>
      <c r="H18" s="1" t="s">
        <v>37</v>
      </c>
      <c r="I18" s="1" t="s">
        <v>110</v>
      </c>
      <c r="J18" s="1" t="s">
        <v>111</v>
      </c>
      <c r="K18" s="1" t="s">
        <v>51</v>
      </c>
      <c r="L18" s="1" t="s">
        <v>79</v>
      </c>
      <c r="M18" s="1" t="s">
        <v>112</v>
      </c>
      <c r="N18" s="1" t="s">
        <v>203</v>
      </c>
      <c r="O18" s="1" t="s">
        <v>136</v>
      </c>
      <c r="P18" s="1">
        <v>6384202418</v>
      </c>
      <c r="Q18" s="1" t="s">
        <v>56</v>
      </c>
      <c r="R18" s="1" t="s">
        <v>137</v>
      </c>
      <c r="S18" s="1" t="s">
        <v>114</v>
      </c>
      <c r="T18" s="1" t="s">
        <v>59</v>
      </c>
      <c r="U18" s="1" t="s">
        <v>84</v>
      </c>
      <c r="V18" s="1" t="s">
        <v>61</v>
      </c>
      <c r="W18" s="1" t="s">
        <v>62</v>
      </c>
      <c r="X18" s="1" t="s">
        <v>102</v>
      </c>
      <c r="Y18" s="1" t="s">
        <v>176</v>
      </c>
      <c r="Z18" s="1" t="s">
        <v>127</v>
      </c>
      <c r="AA18" s="1" t="s">
        <v>61</v>
      </c>
      <c r="AB18" s="1" t="s">
        <v>85</v>
      </c>
      <c r="AC18" s="1" t="s">
        <v>128</v>
      </c>
      <c r="AD18" s="1" t="s">
        <v>116</v>
      </c>
      <c r="AE18" s="1" t="s">
        <v>102</v>
      </c>
      <c r="AF18" s="1" t="s">
        <v>104</v>
      </c>
      <c r="AG18" s="1" t="s">
        <v>89</v>
      </c>
      <c r="AH18" s="1" t="s">
        <v>90</v>
      </c>
      <c r="AI18" s="1">
        <f>IFERROR(_xlfn.XLOOKUP(Table1[[#This Row],[Audio Url]],Qc!C:C,Qc!F:F),"")</f>
        <v>0</v>
      </c>
      <c r="AJ18" s="1" t="str">
        <f>IFERROR(_xlfn.XLOOKUP(Table1[[#This Row],[Audio Url]],Qc!C:C,Qc!E:E),"")</f>
        <v>Correctly Done</v>
      </c>
      <c r="AK18" s="1" t="s">
        <v>38</v>
      </c>
      <c r="AL18" s="1" t="s">
        <v>38</v>
      </c>
      <c r="AM18" s="1" t="s">
        <v>43</v>
      </c>
      <c r="AN18" s="1" t="s">
        <v>2243</v>
      </c>
      <c r="AO18" t="str">
        <f>IF(Table1[[#This Row],[Audio Duration (in secs)]]&gt;180,"Greater than 3 Minutes","Less than 3 Minutes")</f>
        <v>Less than 3 Minutes</v>
      </c>
      <c r="AP1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" t="str">
        <f>IFERROR(VLOOKUP(Table1[[#This Row],[சாதி/Caste]],MApping!$E$1:$F$10,2,0),"Others")</f>
        <v>MUKKULATHOR</v>
      </c>
      <c r="AR18">
        <f>VLOOKUP(Table1[[#This Row],[பாலினம்/Gender]],Factor!$F$26:$I$28,4,0)</f>
        <v>0.8936170212765957</v>
      </c>
      <c r="AS18">
        <f>VLOOKUP(Table1[[#This Row],[பதிலளித்தவரின் வயது/Age Group]],Factor!$F$35:$I$39,4,0)</f>
        <v>1.2824427480916032</v>
      </c>
      <c r="AT18">
        <f>VLOOKUP(Table1[[#This Row],[பதிலளித்தவரின் வயது/Age Group]]&amp;Table1[[#This Row],[பாலினம்/Gender]],Factor!$A$45:$G$53,7,0)</f>
        <v>0.95454545454545459</v>
      </c>
      <c r="AU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8">
        <f>VLOOKUP(Table1[[#This Row],[Rev Caste]],Factor!$F$59:$I$68,4,0)</f>
        <v>1.1057142857142856</v>
      </c>
      <c r="AW18">
        <f>Table1[[#This Row],[2021 Ae Factor]]*Table1[[#This Row],[Age &amp; Gender Factor]]</f>
        <v>0.56502758154608668</v>
      </c>
      <c r="AX18">
        <f t="shared" si="0"/>
        <v>10.4640632</v>
      </c>
      <c r="AY18">
        <f t="shared" si="1"/>
        <v>78.681901999999994</v>
      </c>
    </row>
    <row r="19" spans="1:51" x14ac:dyDescent="0.25">
      <c r="A19" s="1" t="s">
        <v>204</v>
      </c>
      <c r="B19" s="1" t="s">
        <v>205</v>
      </c>
      <c r="C19" s="2">
        <v>45868</v>
      </c>
      <c r="D19" s="1" t="s">
        <v>206</v>
      </c>
      <c r="E19" s="1" t="s">
        <v>207</v>
      </c>
      <c r="F19" s="1" t="s">
        <v>208</v>
      </c>
      <c r="G19" s="1">
        <v>150</v>
      </c>
      <c r="H19" s="1" t="s">
        <v>37</v>
      </c>
      <c r="I19" s="1" t="s">
        <v>110</v>
      </c>
      <c r="J19" s="1" t="s">
        <v>111</v>
      </c>
      <c r="K19" s="1" t="s">
        <v>51</v>
      </c>
      <c r="L19" s="1" t="s">
        <v>79</v>
      </c>
      <c r="M19" s="1" t="s">
        <v>112</v>
      </c>
      <c r="N19" s="1" t="s">
        <v>209</v>
      </c>
      <c r="O19" s="1" t="s">
        <v>136</v>
      </c>
      <c r="P19" s="1">
        <v>6282907163</v>
      </c>
      <c r="Q19" s="1" t="s">
        <v>56</v>
      </c>
      <c r="R19" s="1" t="s">
        <v>125</v>
      </c>
      <c r="S19" s="1" t="s">
        <v>114</v>
      </c>
      <c r="T19" s="1" t="s">
        <v>59</v>
      </c>
      <c r="U19" s="1" t="s">
        <v>60</v>
      </c>
      <c r="V19" s="1" t="s">
        <v>166</v>
      </c>
      <c r="W19" s="1" t="s">
        <v>62</v>
      </c>
      <c r="X19" s="1" t="s">
        <v>63</v>
      </c>
      <c r="Y19" s="1" t="s">
        <v>38</v>
      </c>
      <c r="Z19" s="1" t="s">
        <v>127</v>
      </c>
      <c r="AA19" s="1" t="s">
        <v>100</v>
      </c>
      <c r="AB19" s="1" t="s">
        <v>59</v>
      </c>
      <c r="AC19" s="1" t="s">
        <v>66</v>
      </c>
      <c r="AD19" s="1" t="s">
        <v>116</v>
      </c>
      <c r="AE19" s="1" t="s">
        <v>68</v>
      </c>
      <c r="AF19" s="1" t="s">
        <v>104</v>
      </c>
      <c r="AG19" s="1" t="s">
        <v>89</v>
      </c>
      <c r="AH19" s="1" t="s">
        <v>90</v>
      </c>
      <c r="AI19" s="1">
        <f>IFERROR(_xlfn.XLOOKUP(Table1[[#This Row],[Audio Url]],Qc!C:C,Qc!F:F),"")</f>
        <v>0</v>
      </c>
      <c r="AJ19" s="1" t="str">
        <f>IFERROR(_xlfn.XLOOKUP(Table1[[#This Row],[Audio Url]],Qc!C:C,Qc!E:E),"")</f>
        <v>Correctly Done</v>
      </c>
      <c r="AK19" s="1" t="s">
        <v>38</v>
      </c>
      <c r="AL19" s="1" t="s">
        <v>38</v>
      </c>
      <c r="AM19" s="1" t="s">
        <v>43</v>
      </c>
      <c r="AN19" s="1" t="s">
        <v>2243</v>
      </c>
      <c r="AO19" t="str">
        <f>IF(Table1[[#This Row],[Audio Duration (in secs)]]&gt;180,"Greater than 3 Minutes","Less than 3 Minutes")</f>
        <v>Less than 3 Minutes</v>
      </c>
      <c r="AP1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9" t="str">
        <f>IFERROR(VLOOKUP(Table1[[#This Row],[சாதி/Caste]],MApping!$E$1:$F$10,2,0),"Others")</f>
        <v>MUKKULATHOR</v>
      </c>
      <c r="AR19">
        <f>VLOOKUP(Table1[[#This Row],[பாலினம்/Gender]],Factor!$F$26:$I$28,4,0)</f>
        <v>0.8936170212765957</v>
      </c>
      <c r="AS19">
        <f>VLOOKUP(Table1[[#This Row],[பதிலளித்தவரின் வயது/Age Group]],Factor!$F$35:$I$39,4,0)</f>
        <v>1.2824427480916032</v>
      </c>
      <c r="AT19">
        <f>VLOOKUP(Table1[[#This Row],[பதிலளித்தவரின் வயது/Age Group]]&amp;Table1[[#This Row],[பாலினம்/Gender]],Factor!$A$45:$G$53,7,0)</f>
        <v>0.95454545454545459</v>
      </c>
      <c r="AU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9">
        <f>VLOOKUP(Table1[[#This Row],[Rev Caste]],Factor!$F$59:$I$68,4,0)</f>
        <v>1.1057142857142856</v>
      </c>
      <c r="AW19">
        <f>Table1[[#This Row],[2021 Ae Factor]]*Table1[[#This Row],[Age &amp; Gender Factor]]</f>
        <v>0.95454545454545459</v>
      </c>
      <c r="AX19">
        <f t="shared" si="0"/>
        <v>10.4635473</v>
      </c>
      <c r="AY19">
        <f t="shared" si="1"/>
        <v>78.682275799999999</v>
      </c>
    </row>
    <row r="20" spans="1:51" x14ac:dyDescent="0.25">
      <c r="A20" s="1" t="s">
        <v>210</v>
      </c>
      <c r="B20" s="1" t="s">
        <v>211</v>
      </c>
      <c r="C20" s="2">
        <v>45868</v>
      </c>
      <c r="D20" s="1" t="s">
        <v>212</v>
      </c>
      <c r="E20" s="1" t="s">
        <v>158</v>
      </c>
      <c r="F20" s="1" t="s">
        <v>213</v>
      </c>
      <c r="G20" s="1">
        <v>150</v>
      </c>
      <c r="H20" s="1" t="s">
        <v>37</v>
      </c>
      <c r="I20" s="1" t="s">
        <v>110</v>
      </c>
      <c r="J20" s="1" t="s">
        <v>111</v>
      </c>
      <c r="K20" s="1" t="s">
        <v>51</v>
      </c>
      <c r="L20" s="1" t="s">
        <v>79</v>
      </c>
      <c r="M20" s="1" t="s">
        <v>112</v>
      </c>
      <c r="N20" s="1" t="s">
        <v>214</v>
      </c>
      <c r="O20" s="1" t="s">
        <v>136</v>
      </c>
      <c r="P20" s="1">
        <v>6383637634</v>
      </c>
      <c r="Q20" s="1" t="s">
        <v>82</v>
      </c>
      <c r="R20" s="1" t="s">
        <v>137</v>
      </c>
      <c r="S20" s="1" t="s">
        <v>114</v>
      </c>
      <c r="T20" s="1" t="s">
        <v>59</v>
      </c>
      <c r="U20" s="1" t="s">
        <v>84</v>
      </c>
      <c r="V20" s="1" t="s">
        <v>100</v>
      </c>
      <c r="W20" s="1" t="s">
        <v>126</v>
      </c>
      <c r="X20" s="1" t="s">
        <v>115</v>
      </c>
      <c r="Y20" s="1" t="s">
        <v>38</v>
      </c>
      <c r="Z20" s="1" t="s">
        <v>127</v>
      </c>
      <c r="AA20" s="1" t="s">
        <v>61</v>
      </c>
      <c r="AB20" s="1" t="s">
        <v>85</v>
      </c>
      <c r="AC20" s="1" t="s">
        <v>128</v>
      </c>
      <c r="AD20" s="1" t="s">
        <v>116</v>
      </c>
      <c r="AE20" s="1" t="s">
        <v>68</v>
      </c>
      <c r="AF20" s="1" t="s">
        <v>104</v>
      </c>
      <c r="AG20" s="1" t="s">
        <v>89</v>
      </c>
      <c r="AH20" s="1" t="s">
        <v>90</v>
      </c>
      <c r="AI20" s="1">
        <f>IFERROR(_xlfn.XLOOKUP(Table1[[#This Row],[Audio Url]],Qc!C:C,Qc!F:F),"")</f>
        <v>0</v>
      </c>
      <c r="AJ20" s="1" t="str">
        <f>IFERROR(_xlfn.XLOOKUP(Table1[[#This Row],[Audio Url]],Qc!C:C,Qc!E:E),"")</f>
        <v>Correctly Done</v>
      </c>
      <c r="AK20" s="1" t="s">
        <v>38</v>
      </c>
      <c r="AL20" s="1" t="s">
        <v>38</v>
      </c>
      <c r="AM20" s="1" t="s">
        <v>43</v>
      </c>
      <c r="AN20" s="1" t="s">
        <v>2243</v>
      </c>
      <c r="AO20" t="str">
        <f>IF(Table1[[#This Row],[Audio Duration (in secs)]]&gt;180,"Greater than 3 Minutes","Less than 3 Minutes")</f>
        <v>Less than 3 Minutes</v>
      </c>
      <c r="AP2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0" t="str">
        <f>IFERROR(VLOOKUP(Table1[[#This Row],[சாதி/Caste]],MApping!$E$1:$F$10,2,0),"Others")</f>
        <v>MUKKULATHOR</v>
      </c>
      <c r="AR20">
        <f>VLOOKUP(Table1[[#This Row],[பாலினம்/Gender]],Factor!$F$26:$I$28,4,0)</f>
        <v>0.8936170212765957</v>
      </c>
      <c r="AS20">
        <f>VLOOKUP(Table1[[#This Row],[பதிலளித்தவரின் வயது/Age Group]],Factor!$F$35:$I$39,4,0)</f>
        <v>0.84848484848484851</v>
      </c>
      <c r="AT20">
        <f>VLOOKUP(Table1[[#This Row],[பதிலளித்தவரின் வயது/Age Group]]&amp;Table1[[#This Row],[பாலினம்/Gender]],Factor!$A$45:$G$53,7,0)</f>
        <v>0.70000000000000007</v>
      </c>
      <c r="AU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0">
        <f>VLOOKUP(Table1[[#This Row],[Rev Caste]],Factor!$F$59:$I$68,4,0)</f>
        <v>1.1057142857142856</v>
      </c>
      <c r="AW20">
        <f>Table1[[#This Row],[2021 Ae Factor]]*Table1[[#This Row],[Age &amp; Gender Factor]]</f>
        <v>1.4008399512072141</v>
      </c>
      <c r="AX20">
        <f t="shared" si="0"/>
        <v>10.4633553</v>
      </c>
      <c r="AY20">
        <f t="shared" si="1"/>
        <v>78.682223199999996</v>
      </c>
    </row>
    <row r="21" spans="1:51" x14ac:dyDescent="0.25">
      <c r="A21" s="1" t="s">
        <v>215</v>
      </c>
      <c r="B21" s="1" t="s">
        <v>216</v>
      </c>
      <c r="C21" s="2">
        <v>45868</v>
      </c>
      <c r="D21" s="1" t="s">
        <v>217</v>
      </c>
      <c r="E21" s="1" t="s">
        <v>207</v>
      </c>
      <c r="F21" s="1" t="s">
        <v>218</v>
      </c>
      <c r="G21" s="1">
        <v>128</v>
      </c>
      <c r="H21" s="1" t="s">
        <v>37</v>
      </c>
      <c r="I21" s="1" t="s">
        <v>110</v>
      </c>
      <c r="J21" s="1" t="s">
        <v>111</v>
      </c>
      <c r="K21" s="1" t="s">
        <v>51</v>
      </c>
      <c r="L21" s="1" t="s">
        <v>79</v>
      </c>
      <c r="M21" s="1" t="s">
        <v>112</v>
      </c>
      <c r="N21" s="1" t="s">
        <v>219</v>
      </c>
      <c r="O21" s="1" t="s">
        <v>55</v>
      </c>
      <c r="P21" s="1">
        <v>9600466103</v>
      </c>
      <c r="Q21" s="1" t="s">
        <v>82</v>
      </c>
      <c r="R21" s="1" t="s">
        <v>220</v>
      </c>
      <c r="S21" s="1" t="s">
        <v>58</v>
      </c>
      <c r="T21" s="1" t="s">
        <v>59</v>
      </c>
      <c r="U21" s="1" t="s">
        <v>84</v>
      </c>
      <c r="V21" s="1" t="s">
        <v>61</v>
      </c>
      <c r="W21" s="1" t="s">
        <v>126</v>
      </c>
      <c r="X21" s="1" t="s">
        <v>115</v>
      </c>
      <c r="Y21" s="1" t="s">
        <v>38</v>
      </c>
      <c r="Z21" s="1" t="s">
        <v>127</v>
      </c>
      <c r="AA21" s="1" t="s">
        <v>100</v>
      </c>
      <c r="AB21" s="1" t="s">
        <v>59</v>
      </c>
      <c r="AC21" s="1" t="s">
        <v>128</v>
      </c>
      <c r="AD21" s="1" t="s">
        <v>116</v>
      </c>
      <c r="AE21" s="1" t="s">
        <v>68</v>
      </c>
      <c r="AF21" s="1" t="s">
        <v>104</v>
      </c>
      <c r="AG21" s="1" t="s">
        <v>89</v>
      </c>
      <c r="AH21" s="1" t="s">
        <v>90</v>
      </c>
      <c r="AI21" s="1">
        <f>IFERROR(_xlfn.XLOOKUP(Table1[[#This Row],[Audio Url]],Qc!C:C,Qc!F:F),"")</f>
        <v>0</v>
      </c>
      <c r="AJ21" s="1" t="str">
        <f>IFERROR(_xlfn.XLOOKUP(Table1[[#This Row],[Audio Url]],Qc!C:C,Qc!E:E),"")</f>
        <v>Correctly Done</v>
      </c>
      <c r="AK21" s="1" t="s">
        <v>38</v>
      </c>
      <c r="AL21" s="1" t="s">
        <v>38</v>
      </c>
      <c r="AM21" s="1" t="s">
        <v>43</v>
      </c>
      <c r="AN21" s="1" t="s">
        <v>2243</v>
      </c>
      <c r="AO21" t="str">
        <f>IF(Table1[[#This Row],[Audio Duration (in secs)]]&gt;180,"Greater than 3 Minutes","Less than 3 Minutes")</f>
        <v>Less than 3 Minutes</v>
      </c>
      <c r="AP2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1" t="str">
        <f>IFERROR(VLOOKUP(Table1[[#This Row],[சாதி/Caste]],MApping!$E$1:$F$10,2,0),"Others")</f>
        <v>MUKKULATHOR</v>
      </c>
      <c r="AR21">
        <f>VLOOKUP(Table1[[#This Row],[பாலினம்/Gender]],Factor!$F$26:$I$28,4,0)</f>
        <v>1.1351351351351351</v>
      </c>
      <c r="AS21">
        <f>VLOOKUP(Table1[[#This Row],[பதிலளித்தவரின் வயது/Age Group]],Factor!$F$35:$I$39,4,0)</f>
        <v>0.84848484848484851</v>
      </c>
      <c r="AT21">
        <f>VLOOKUP(Table1[[#This Row],[பதிலளித்தவரின் வயது/Age Group]]&amp;Table1[[#This Row],[பாலினம்/Gender]],Factor!$A$45:$G$53,7,0)</f>
        <v>1.0769230769230769</v>
      </c>
      <c r="AU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">
        <f>VLOOKUP(Table1[[#This Row],[Rev Caste]],Factor!$F$59:$I$68,4,0)</f>
        <v>1.1057142857142856</v>
      </c>
      <c r="AW21">
        <f>Table1[[#This Row],[2021 Ae Factor]]*Table1[[#This Row],[Age &amp; Gender Factor]]</f>
        <v>0.63746701507763626</v>
      </c>
      <c r="AX21">
        <f t="shared" si="0"/>
        <v>10.4633047</v>
      </c>
      <c r="AY21">
        <f t="shared" si="1"/>
        <v>78.682386800000003</v>
      </c>
    </row>
    <row r="22" spans="1:51" x14ac:dyDescent="0.25">
      <c r="A22" s="1" t="s">
        <v>221</v>
      </c>
      <c r="B22" s="1" t="s">
        <v>222</v>
      </c>
      <c r="C22" s="2">
        <v>45868</v>
      </c>
      <c r="D22" s="1" t="s">
        <v>223</v>
      </c>
      <c r="E22" s="1" t="s">
        <v>158</v>
      </c>
      <c r="F22" s="1" t="s">
        <v>224</v>
      </c>
      <c r="G22" s="1">
        <v>206</v>
      </c>
      <c r="H22" s="1" t="s">
        <v>37</v>
      </c>
      <c r="I22" s="1" t="s">
        <v>110</v>
      </c>
      <c r="J22" s="1" t="s">
        <v>111</v>
      </c>
      <c r="K22" s="1" t="s">
        <v>51</v>
      </c>
      <c r="L22" s="1" t="s">
        <v>79</v>
      </c>
      <c r="M22" s="1" t="s">
        <v>112</v>
      </c>
      <c r="N22" s="1" t="s">
        <v>225</v>
      </c>
      <c r="O22" s="1" t="s">
        <v>136</v>
      </c>
      <c r="P22" s="1">
        <v>9524915129</v>
      </c>
      <c r="Q22" s="1" t="s">
        <v>39</v>
      </c>
      <c r="R22" s="1" t="s">
        <v>137</v>
      </c>
      <c r="S22" s="1" t="s">
        <v>114</v>
      </c>
      <c r="T22" s="1" t="s">
        <v>59</v>
      </c>
      <c r="U22" s="1" t="s">
        <v>60</v>
      </c>
      <c r="V22" s="1" t="s">
        <v>166</v>
      </c>
      <c r="W22" s="1" t="s">
        <v>62</v>
      </c>
      <c r="X22" s="1" t="s">
        <v>63</v>
      </c>
      <c r="Y22" s="1" t="s">
        <v>38</v>
      </c>
      <c r="Z22" s="1" t="s">
        <v>127</v>
      </c>
      <c r="AA22" s="1" t="s">
        <v>61</v>
      </c>
      <c r="AB22" s="1" t="s">
        <v>59</v>
      </c>
      <c r="AC22" s="1" t="s">
        <v>128</v>
      </c>
      <c r="AD22" s="1" t="s">
        <v>103</v>
      </c>
      <c r="AE22" s="1" t="s">
        <v>68</v>
      </c>
      <c r="AF22" s="1" t="s">
        <v>104</v>
      </c>
      <c r="AG22" s="1" t="s">
        <v>89</v>
      </c>
      <c r="AH22" s="1" t="s">
        <v>90</v>
      </c>
      <c r="AI22" s="1">
        <f>IFERROR(_xlfn.XLOOKUP(Table1[[#This Row],[Audio Url]],Qc!C:C,Qc!F:F),"")</f>
        <v>0</v>
      </c>
      <c r="AJ22" s="1" t="str">
        <f>IFERROR(_xlfn.XLOOKUP(Table1[[#This Row],[Audio Url]],Qc!C:C,Qc!E:E),"")</f>
        <v>Correctly Done</v>
      </c>
      <c r="AK22" s="1" t="s">
        <v>38</v>
      </c>
      <c r="AL22" s="1" t="s">
        <v>38</v>
      </c>
      <c r="AM22" s="1" t="s">
        <v>43</v>
      </c>
      <c r="AN22" s="1" t="s">
        <v>2243</v>
      </c>
      <c r="AO22" t="str">
        <f>IF(Table1[[#This Row],[Audio Duration (in secs)]]&gt;180,"Greater than 3 Minutes","Less than 3 Minutes")</f>
        <v>Greater than 3 Minutes</v>
      </c>
      <c r="AP2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2" t="str">
        <f>IFERROR(VLOOKUP(Table1[[#This Row],[சாதி/Caste]],MApping!$E$1:$F$10,2,0),"Others")</f>
        <v>MUKKULATHOR</v>
      </c>
      <c r="AR22">
        <f>VLOOKUP(Table1[[#This Row],[பாலினம்/Gender]],Factor!$F$26:$I$28,4,0)</f>
        <v>0.8936170212765957</v>
      </c>
      <c r="AS22">
        <f>VLOOKUP(Table1[[#This Row],[பதிலளித்தவரின் வயது/Age Group]],Factor!$F$35:$I$39,4,0)</f>
        <v>0.84</v>
      </c>
      <c r="AT22">
        <f>VLOOKUP(Table1[[#This Row],[பதிலளித்தவரின் வயது/Age Group]]&amp;Table1[[#This Row],[பாலினம்/Gender]],Factor!$A$45:$G$53,7,0)</f>
        <v>0.875</v>
      </c>
      <c r="AU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">
        <f>VLOOKUP(Table1[[#This Row],[Rev Caste]],Factor!$F$59:$I$68,4,0)</f>
        <v>1.1057142857142856</v>
      </c>
      <c r="AW22">
        <f>Table1[[#This Row],[2021 Ae Factor]]*Table1[[#This Row],[Age &amp; Gender Factor]]</f>
        <v>0.875</v>
      </c>
      <c r="AX22">
        <f t="shared" si="0"/>
        <v>10.463551300000001</v>
      </c>
      <c r="AY22">
        <f t="shared" si="1"/>
        <v>78.6818782</v>
      </c>
    </row>
    <row r="23" spans="1:51" x14ac:dyDescent="0.25">
      <c r="A23" s="1" t="s">
        <v>226</v>
      </c>
      <c r="B23" s="1" t="s">
        <v>227</v>
      </c>
      <c r="C23" s="2">
        <v>45868</v>
      </c>
      <c r="D23" s="1" t="s">
        <v>228</v>
      </c>
      <c r="E23" s="1" t="s">
        <v>158</v>
      </c>
      <c r="F23" s="1" t="s">
        <v>229</v>
      </c>
      <c r="G23" s="1">
        <v>95</v>
      </c>
      <c r="H23" s="1" t="s">
        <v>37</v>
      </c>
      <c r="I23" s="1" t="s">
        <v>110</v>
      </c>
      <c r="J23" s="1" t="s">
        <v>111</v>
      </c>
      <c r="K23" s="1" t="s">
        <v>51</v>
      </c>
      <c r="L23" s="1" t="s">
        <v>79</v>
      </c>
      <c r="M23" s="1" t="s">
        <v>112</v>
      </c>
      <c r="N23" s="1" t="s">
        <v>230</v>
      </c>
      <c r="O23" s="1" t="s">
        <v>55</v>
      </c>
      <c r="P23" s="1">
        <v>9655161276</v>
      </c>
      <c r="Q23" s="1" t="s">
        <v>56</v>
      </c>
      <c r="R23" s="1" t="s">
        <v>220</v>
      </c>
      <c r="S23" s="1" t="s">
        <v>58</v>
      </c>
      <c r="T23" s="1" t="s">
        <v>59</v>
      </c>
      <c r="U23" s="1" t="s">
        <v>84</v>
      </c>
      <c r="V23" s="1" t="s">
        <v>61</v>
      </c>
      <c r="W23" s="1" t="s">
        <v>178</v>
      </c>
      <c r="X23" s="1" t="s">
        <v>63</v>
      </c>
      <c r="Y23" s="1" t="s">
        <v>38</v>
      </c>
      <c r="Z23" s="1" t="s">
        <v>127</v>
      </c>
      <c r="AA23" s="1" t="s">
        <v>61</v>
      </c>
      <c r="AB23" s="1" t="s">
        <v>59</v>
      </c>
      <c r="AC23" s="1" t="s">
        <v>128</v>
      </c>
      <c r="AD23" s="1" t="s">
        <v>67</v>
      </c>
      <c r="AE23" s="1" t="s">
        <v>68</v>
      </c>
      <c r="AF23" s="1" t="s">
        <v>117</v>
      </c>
      <c r="AG23" s="1" t="s">
        <v>89</v>
      </c>
      <c r="AH23" s="1" t="s">
        <v>90</v>
      </c>
      <c r="AI23" s="1">
        <f>IFERROR(_xlfn.XLOOKUP(Table1[[#This Row],[Audio Url]],Qc!C:C,Qc!F:F),"")</f>
        <v>0</v>
      </c>
      <c r="AJ23" s="1" t="str">
        <f>IFERROR(_xlfn.XLOOKUP(Table1[[#This Row],[Audio Url]],Qc!C:C,Qc!E:E),"")</f>
        <v>Correctly Done</v>
      </c>
      <c r="AK23" s="1" t="s">
        <v>38</v>
      </c>
      <c r="AL23" s="1" t="s">
        <v>38</v>
      </c>
      <c r="AM23" s="1" t="s">
        <v>43</v>
      </c>
      <c r="AN23" s="1" t="s">
        <v>2243</v>
      </c>
      <c r="AO23" t="str">
        <f>IF(Table1[[#This Row],[Audio Duration (in secs)]]&gt;180,"Greater than 3 Minutes","Less than 3 Minutes")</f>
        <v>Less than 3 Minutes</v>
      </c>
      <c r="AP2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3" t="str">
        <f>IFERROR(VLOOKUP(Table1[[#This Row],[சாதி/Caste]],MApping!$E$1:$F$10,2,0),"Others")</f>
        <v>MUKKULATHOR</v>
      </c>
      <c r="AR23">
        <f>VLOOKUP(Table1[[#This Row],[பாலினம்/Gender]],Factor!$F$26:$I$28,4,0)</f>
        <v>1.1351351351351351</v>
      </c>
      <c r="AS23">
        <f>VLOOKUP(Table1[[#This Row],[பதிலளித்தவரின் வயது/Age Group]],Factor!$F$35:$I$39,4,0)</f>
        <v>1.2824427480916032</v>
      </c>
      <c r="AT23">
        <f>VLOOKUP(Table1[[#This Row],[பதிலளித்தவரின் வயது/Age Group]]&amp;Table1[[#This Row],[பாலினம்/Gender]],Factor!$A$45:$G$53,7,0)</f>
        <v>1.9534883720930234</v>
      </c>
      <c r="AU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">
        <f>VLOOKUP(Table1[[#This Row],[Rev Caste]],Factor!$F$59:$I$68,4,0)</f>
        <v>1.1057142857142856</v>
      </c>
      <c r="AW23">
        <f>Table1[[#This Row],[2021 Ae Factor]]*Table1[[#This Row],[Age &amp; Gender Factor]]</f>
        <v>1.1563355157222239</v>
      </c>
      <c r="AX23">
        <f t="shared" si="0"/>
        <v>10.463291999999999</v>
      </c>
      <c r="AY23">
        <f t="shared" si="1"/>
        <v>78.681886899999995</v>
      </c>
    </row>
    <row r="24" spans="1:51" x14ac:dyDescent="0.25">
      <c r="A24" s="1" t="s">
        <v>231</v>
      </c>
      <c r="B24" s="1" t="s">
        <v>232</v>
      </c>
      <c r="C24" s="2">
        <v>45868</v>
      </c>
      <c r="D24" s="1" t="s">
        <v>233</v>
      </c>
      <c r="E24" s="1" t="s">
        <v>158</v>
      </c>
      <c r="F24" s="1" t="s">
        <v>234</v>
      </c>
      <c r="G24" s="1">
        <v>96</v>
      </c>
      <c r="H24" s="1" t="s">
        <v>37</v>
      </c>
      <c r="I24" s="1" t="s">
        <v>110</v>
      </c>
      <c r="J24" s="1" t="s">
        <v>111</v>
      </c>
      <c r="K24" s="1" t="s">
        <v>51</v>
      </c>
      <c r="L24" s="1" t="s">
        <v>79</v>
      </c>
      <c r="M24" s="1" t="s">
        <v>112</v>
      </c>
      <c r="N24" s="1" t="s">
        <v>235</v>
      </c>
      <c r="O24" s="1" t="s">
        <v>55</v>
      </c>
      <c r="P24" s="1">
        <v>9047168533</v>
      </c>
      <c r="Q24" s="1" t="s">
        <v>39</v>
      </c>
      <c r="R24" s="1" t="s">
        <v>125</v>
      </c>
      <c r="S24" s="1" t="s">
        <v>114</v>
      </c>
      <c r="T24" s="1" t="s">
        <v>59</v>
      </c>
      <c r="U24" s="1" t="s">
        <v>84</v>
      </c>
      <c r="V24" s="1" t="s">
        <v>100</v>
      </c>
      <c r="W24" s="1" t="s">
        <v>101</v>
      </c>
      <c r="X24" s="1" t="s">
        <v>102</v>
      </c>
      <c r="Y24" s="1" t="s">
        <v>176</v>
      </c>
      <c r="Z24" s="1" t="s">
        <v>127</v>
      </c>
      <c r="AA24" s="1" t="s">
        <v>61</v>
      </c>
      <c r="AB24" s="1" t="s">
        <v>85</v>
      </c>
      <c r="AC24" s="1" t="s">
        <v>66</v>
      </c>
      <c r="AD24" s="1" t="s">
        <v>87</v>
      </c>
      <c r="AE24" s="1" t="s">
        <v>68</v>
      </c>
      <c r="AF24" s="1" t="s">
        <v>104</v>
      </c>
      <c r="AG24" s="1" t="s">
        <v>89</v>
      </c>
      <c r="AH24" s="1" t="s">
        <v>90</v>
      </c>
      <c r="AI24" s="1" t="str">
        <f>IFERROR(_xlfn.XLOOKUP(Table1[[#This Row],[Audio Url]],Qc!C:C,Qc!F:F),"")</f>
        <v/>
      </c>
      <c r="AJ24" s="1" t="str">
        <f>IFERROR(_xlfn.XLOOKUP(Table1[[#This Row],[Audio Url]],Qc!C:C,Qc!E:E),"")</f>
        <v/>
      </c>
      <c r="AK24" s="1" t="s">
        <v>38</v>
      </c>
      <c r="AL24" s="1" t="s">
        <v>38</v>
      </c>
      <c r="AM24" s="1" t="s">
        <v>43</v>
      </c>
      <c r="AN24" s="1" t="s">
        <v>2243</v>
      </c>
      <c r="AO24" t="str">
        <f>IF(Table1[[#This Row],[Audio Duration (in secs)]]&gt;180,"Greater than 3 Minutes","Less than 3 Minutes")</f>
        <v>Less than 3 Minutes</v>
      </c>
      <c r="AP2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" t="str">
        <f>IFERROR(VLOOKUP(Table1[[#This Row],[சாதி/Caste]],MApping!$E$1:$F$10,2,0),"Others")</f>
        <v>MUKKULATHOR</v>
      </c>
      <c r="AR24">
        <f>VLOOKUP(Table1[[#This Row],[பாலினம்/Gender]],Factor!$F$26:$I$28,4,0)</f>
        <v>1.1351351351351351</v>
      </c>
      <c r="AS24">
        <f>VLOOKUP(Table1[[#This Row],[பதிலளித்தவரின் வயது/Age Group]],Factor!$F$35:$I$39,4,0)</f>
        <v>0.84</v>
      </c>
      <c r="AT24">
        <f>VLOOKUP(Table1[[#This Row],[பதிலளித்தவரின் வயது/Age Group]]&amp;Table1[[#This Row],[பாலினம்/Gender]],Factor!$A$45:$G$53,7,0)</f>
        <v>0.80769230769230771</v>
      </c>
      <c r="AU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4">
        <f>VLOOKUP(Table1[[#This Row],[Rev Caste]],Factor!$F$59:$I$68,4,0)</f>
        <v>1.1057142857142856</v>
      </c>
      <c r="AW24">
        <f>Table1[[#This Row],[2021 Ae Factor]]*Table1[[#This Row],[Age &amp; Gender Factor]]</f>
        <v>1.6163537898544778</v>
      </c>
      <c r="AX24">
        <f t="shared" si="0"/>
        <v>10.4631425</v>
      </c>
      <c r="AY24">
        <f t="shared" si="1"/>
        <v>78.682070400000001</v>
      </c>
    </row>
    <row r="25" spans="1:51" x14ac:dyDescent="0.25">
      <c r="A25" s="1" t="s">
        <v>236</v>
      </c>
      <c r="B25" s="1" t="s">
        <v>237</v>
      </c>
      <c r="C25" s="2">
        <v>45868</v>
      </c>
      <c r="D25" s="1" t="s">
        <v>238</v>
      </c>
      <c r="E25" s="1" t="s">
        <v>158</v>
      </c>
      <c r="F25" s="1" t="s">
        <v>239</v>
      </c>
      <c r="G25" s="1">
        <v>122</v>
      </c>
      <c r="H25" s="1" t="s">
        <v>37</v>
      </c>
      <c r="I25" s="1" t="s">
        <v>110</v>
      </c>
      <c r="J25" s="1" t="s">
        <v>111</v>
      </c>
      <c r="K25" s="1" t="s">
        <v>51</v>
      </c>
      <c r="L25" s="1" t="s">
        <v>79</v>
      </c>
      <c r="M25" s="1" t="s">
        <v>112</v>
      </c>
      <c r="N25" s="1" t="s">
        <v>240</v>
      </c>
      <c r="O25" s="1" t="s">
        <v>136</v>
      </c>
      <c r="P25" s="1">
        <v>9342589213</v>
      </c>
      <c r="Q25" s="1" t="s">
        <v>39</v>
      </c>
      <c r="R25" s="1" t="s">
        <v>137</v>
      </c>
      <c r="S25" s="1" t="s">
        <v>114</v>
      </c>
      <c r="T25" s="1" t="s">
        <v>59</v>
      </c>
      <c r="U25" s="1" t="s">
        <v>84</v>
      </c>
      <c r="V25" s="1" t="s">
        <v>61</v>
      </c>
      <c r="W25" s="1" t="s">
        <v>62</v>
      </c>
      <c r="X25" s="1" t="s">
        <v>63</v>
      </c>
      <c r="Y25" s="1" t="s">
        <v>38</v>
      </c>
      <c r="Z25" s="1" t="s">
        <v>127</v>
      </c>
      <c r="AA25" s="1" t="s">
        <v>61</v>
      </c>
      <c r="AB25" s="1" t="s">
        <v>85</v>
      </c>
      <c r="AC25" s="1" t="s">
        <v>128</v>
      </c>
      <c r="AD25" s="1" t="s">
        <v>87</v>
      </c>
      <c r="AE25" s="1" t="s">
        <v>68</v>
      </c>
      <c r="AF25" s="1" t="s">
        <v>117</v>
      </c>
      <c r="AG25" s="1" t="s">
        <v>89</v>
      </c>
      <c r="AH25" s="1" t="s">
        <v>90</v>
      </c>
      <c r="AI25" s="1" t="str">
        <f>IFERROR(_xlfn.XLOOKUP(Table1[[#This Row],[Audio Url]],Qc!C:C,Qc!F:F),"")</f>
        <v/>
      </c>
      <c r="AJ25" s="1" t="str">
        <f>IFERROR(_xlfn.XLOOKUP(Table1[[#This Row],[Audio Url]],Qc!C:C,Qc!E:E),"")</f>
        <v/>
      </c>
      <c r="AK25" s="1" t="s">
        <v>38</v>
      </c>
      <c r="AL25" s="1" t="s">
        <v>38</v>
      </c>
      <c r="AM25" s="1" t="s">
        <v>43</v>
      </c>
      <c r="AN25" s="1" t="s">
        <v>2243</v>
      </c>
      <c r="AO25" t="str">
        <f>IF(Table1[[#This Row],[Audio Duration (in secs)]]&gt;180,"Greater than 3 Minutes","Less than 3 Minutes")</f>
        <v>Less than 3 Minutes</v>
      </c>
      <c r="AP2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" t="str">
        <f>IFERROR(VLOOKUP(Table1[[#This Row],[சாதி/Caste]],MApping!$E$1:$F$10,2,0),"Others")</f>
        <v>MUKKULATHOR</v>
      </c>
      <c r="AR25">
        <f>VLOOKUP(Table1[[#This Row],[பாலினம்/Gender]],Factor!$F$26:$I$28,4,0)</f>
        <v>0.8936170212765957</v>
      </c>
      <c r="AS25">
        <f>VLOOKUP(Table1[[#This Row],[பதிலளித்தவரின் வயது/Age Group]],Factor!$F$35:$I$39,4,0)</f>
        <v>0.84</v>
      </c>
      <c r="AT25">
        <f>VLOOKUP(Table1[[#This Row],[பதிலளித்தவரின் வயது/Age Group]]&amp;Table1[[#This Row],[பாலினம்/Gender]],Factor!$A$45:$G$53,7,0)</f>
        <v>0.875</v>
      </c>
      <c r="AU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">
        <f>VLOOKUP(Table1[[#This Row],[Rev Caste]],Factor!$F$59:$I$68,4,0)</f>
        <v>1.1057142857142856</v>
      </c>
      <c r="AW25">
        <f>Table1[[#This Row],[2021 Ae Factor]]*Table1[[#This Row],[Age &amp; Gender Factor]]</f>
        <v>0.5179419497505795</v>
      </c>
      <c r="AX25">
        <f t="shared" si="0"/>
        <v>10.463055000000001</v>
      </c>
      <c r="AY25">
        <f t="shared" si="1"/>
        <v>78.682220000000001</v>
      </c>
    </row>
    <row r="26" spans="1:51" x14ac:dyDescent="0.25">
      <c r="A26" s="1" t="s">
        <v>241</v>
      </c>
      <c r="B26" s="1" t="s">
        <v>242</v>
      </c>
      <c r="C26" s="2">
        <v>45868</v>
      </c>
      <c r="D26" s="1" t="s">
        <v>243</v>
      </c>
      <c r="E26" s="1" t="s">
        <v>183</v>
      </c>
      <c r="F26" s="1" t="s">
        <v>244</v>
      </c>
      <c r="G26" s="1">
        <v>104</v>
      </c>
      <c r="H26" s="1" t="s">
        <v>37</v>
      </c>
      <c r="I26" s="1" t="s">
        <v>245</v>
      </c>
      <c r="J26" s="1" t="s">
        <v>246</v>
      </c>
      <c r="K26" s="1" t="s">
        <v>51</v>
      </c>
      <c r="L26" s="1" t="s">
        <v>79</v>
      </c>
      <c r="M26" s="1" t="s">
        <v>112</v>
      </c>
      <c r="N26" s="1" t="s">
        <v>247</v>
      </c>
      <c r="O26" s="1" t="s">
        <v>136</v>
      </c>
      <c r="P26" s="1">
        <v>7826904243</v>
      </c>
      <c r="Q26" s="1" t="s">
        <v>56</v>
      </c>
      <c r="R26" s="1" t="s">
        <v>137</v>
      </c>
      <c r="S26" s="1" t="s">
        <v>114</v>
      </c>
      <c r="T26" s="1" t="s">
        <v>59</v>
      </c>
      <c r="U26" s="1" t="s">
        <v>84</v>
      </c>
      <c r="V26" s="1" t="s">
        <v>61</v>
      </c>
      <c r="W26" s="1" t="s">
        <v>62</v>
      </c>
      <c r="X26" s="1" t="s">
        <v>63</v>
      </c>
      <c r="Y26" s="1" t="s">
        <v>38</v>
      </c>
      <c r="Z26" s="1" t="s">
        <v>127</v>
      </c>
      <c r="AA26" s="1" t="s">
        <v>61</v>
      </c>
      <c r="AB26" s="1" t="s">
        <v>85</v>
      </c>
      <c r="AC26" s="1" t="s">
        <v>128</v>
      </c>
      <c r="AD26" s="1" t="s">
        <v>87</v>
      </c>
      <c r="AE26" s="1" t="s">
        <v>68</v>
      </c>
      <c r="AF26" s="1" t="s">
        <v>104</v>
      </c>
      <c r="AG26" s="1" t="s">
        <v>89</v>
      </c>
      <c r="AH26" s="1" t="s">
        <v>90</v>
      </c>
      <c r="AI26" s="1" t="str">
        <f>IFERROR(_xlfn.XLOOKUP(Table1[[#This Row],[Audio Url]],Qc!C:C,Qc!F:F),"")</f>
        <v xml:space="preserve">they are speaking among themselves </v>
      </c>
      <c r="AJ26" s="1" t="str">
        <f>IFERROR(_xlfn.XLOOKUP(Table1[[#This Row],[Audio Url]],Qc!C:C,Qc!E:E),"")</f>
        <v>Fake Audio/Empty Audio</v>
      </c>
      <c r="AK26" s="1" t="s">
        <v>38</v>
      </c>
      <c r="AL26" s="1" t="s">
        <v>38</v>
      </c>
      <c r="AM26" s="1" t="s">
        <v>43</v>
      </c>
      <c r="AN26" s="1" t="s">
        <v>2242</v>
      </c>
      <c r="AO26" t="str">
        <f>IF(Table1[[#This Row],[Audio Duration (in secs)]]&gt;180,"Greater than 3 Minutes","Less than 3 Minutes")</f>
        <v>Less than 3 Minutes</v>
      </c>
      <c r="AP2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6" t="str">
        <f>IFERROR(VLOOKUP(Table1[[#This Row],[சாதி/Caste]],MApping!$E$1:$F$10,2,0),"Others")</f>
        <v>MUKKULATHOR</v>
      </c>
      <c r="AR26">
        <f>VLOOKUP(Table1[[#This Row],[பாலினம்/Gender]],Factor!$F$26:$I$28,4,0)</f>
        <v>0.8936170212765957</v>
      </c>
      <c r="AS26">
        <f>VLOOKUP(Table1[[#This Row],[பதிலளித்தவரின் வயது/Age Group]],Factor!$F$35:$I$39,4,0)</f>
        <v>1.2824427480916032</v>
      </c>
      <c r="AT26">
        <f>VLOOKUP(Table1[[#This Row],[பதிலளித்தவரின் வயது/Age Group]]&amp;Table1[[#This Row],[பாலினம்/Gender]],Factor!$A$45:$G$53,7,0)</f>
        <v>0.95454545454545459</v>
      </c>
      <c r="AU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">
        <f>VLOOKUP(Table1[[#This Row],[Rev Caste]],Factor!$F$59:$I$68,4,0)</f>
        <v>1.1057142857142856</v>
      </c>
      <c r="AW26">
        <f>Table1[[#This Row],[2021 Ae Factor]]*Table1[[#This Row],[Age &amp; Gender Factor]]</f>
        <v>0.56502758154608668</v>
      </c>
      <c r="AX26">
        <f t="shared" si="0"/>
        <v>10.4638752</v>
      </c>
      <c r="AY26">
        <f t="shared" si="1"/>
        <v>78.681871700000002</v>
      </c>
    </row>
    <row r="27" spans="1:51" x14ac:dyDescent="0.25">
      <c r="A27" s="1" t="s">
        <v>248</v>
      </c>
      <c r="B27" s="1" t="s">
        <v>249</v>
      </c>
      <c r="C27" s="2">
        <v>45868</v>
      </c>
      <c r="D27" s="1" t="s">
        <v>250</v>
      </c>
      <c r="E27" s="1" t="s">
        <v>183</v>
      </c>
      <c r="F27" s="1" t="s">
        <v>251</v>
      </c>
      <c r="G27" s="1">
        <v>198</v>
      </c>
      <c r="H27" s="1" t="s">
        <v>37</v>
      </c>
      <c r="I27" s="1" t="s">
        <v>245</v>
      </c>
      <c r="J27" s="1" t="s">
        <v>246</v>
      </c>
      <c r="K27" s="1" t="s">
        <v>51</v>
      </c>
      <c r="L27" s="1" t="s">
        <v>79</v>
      </c>
      <c r="M27" s="1" t="s">
        <v>112</v>
      </c>
      <c r="N27" s="1" t="s">
        <v>252</v>
      </c>
      <c r="O27" s="1" t="s">
        <v>136</v>
      </c>
      <c r="P27" s="1">
        <v>9003423273</v>
      </c>
      <c r="Q27" s="1" t="s">
        <v>39</v>
      </c>
      <c r="R27" s="1" t="s">
        <v>137</v>
      </c>
      <c r="S27" s="1" t="s">
        <v>114</v>
      </c>
      <c r="T27" s="1" t="s">
        <v>59</v>
      </c>
      <c r="U27" s="1" t="s">
        <v>84</v>
      </c>
      <c r="V27" s="1" t="s">
        <v>61</v>
      </c>
      <c r="W27" s="1" t="s">
        <v>198</v>
      </c>
      <c r="X27" s="1" t="s">
        <v>63</v>
      </c>
      <c r="Y27" s="1" t="s">
        <v>38</v>
      </c>
      <c r="Z27" s="1" t="s">
        <v>127</v>
      </c>
      <c r="AA27" s="1" t="s">
        <v>61</v>
      </c>
      <c r="AB27" s="1" t="s">
        <v>65</v>
      </c>
      <c r="AC27" s="1" t="s">
        <v>86</v>
      </c>
      <c r="AD27" s="1" t="s">
        <v>87</v>
      </c>
      <c r="AE27" s="1" t="s">
        <v>88</v>
      </c>
      <c r="AF27" s="1" t="s">
        <v>104</v>
      </c>
      <c r="AG27" s="1" t="s">
        <v>89</v>
      </c>
      <c r="AH27" s="1" t="s">
        <v>90</v>
      </c>
      <c r="AI27" s="1" t="str">
        <f>IFERROR(_xlfn.XLOOKUP(Table1[[#This Row],[Audio Url]],Qc!C:C,Qc!F:F),"")</f>
        <v xml:space="preserve">they are speaking among themselves </v>
      </c>
      <c r="AJ27" s="1" t="str">
        <f>IFERROR(_xlfn.XLOOKUP(Table1[[#This Row],[Audio Url]],Qc!C:C,Qc!E:E),"")</f>
        <v>Fake Audio/Empty Audio</v>
      </c>
      <c r="AK27" s="1" t="s">
        <v>38</v>
      </c>
      <c r="AL27" s="1" t="s">
        <v>38</v>
      </c>
      <c r="AM27" s="1" t="s">
        <v>43</v>
      </c>
      <c r="AN27" s="1" t="s">
        <v>2242</v>
      </c>
      <c r="AO27" t="str">
        <f>IF(Table1[[#This Row],[Audio Duration (in secs)]]&gt;180,"Greater than 3 Minutes","Less than 3 Minutes")</f>
        <v>Greater than 3 Minutes</v>
      </c>
      <c r="AP2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7" t="str">
        <f>IFERROR(VLOOKUP(Table1[[#This Row],[சாதி/Caste]],MApping!$E$1:$F$10,2,0),"Others")</f>
        <v>MUKKULATHOR</v>
      </c>
      <c r="AR27">
        <f>VLOOKUP(Table1[[#This Row],[பாலினம்/Gender]],Factor!$F$26:$I$28,4,0)</f>
        <v>0.8936170212765957</v>
      </c>
      <c r="AS27">
        <f>VLOOKUP(Table1[[#This Row],[பதிலளித்தவரின் வயது/Age Group]],Factor!$F$35:$I$39,4,0)</f>
        <v>0.84</v>
      </c>
      <c r="AT27">
        <f>VLOOKUP(Table1[[#This Row],[பதிலளித்தவரின் வயது/Age Group]]&amp;Table1[[#This Row],[பாலினம்/Gender]],Factor!$A$45:$G$53,7,0)</f>
        <v>0.875</v>
      </c>
      <c r="AU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">
        <f>VLOOKUP(Table1[[#This Row],[Rev Caste]],Factor!$F$59:$I$68,4,0)</f>
        <v>1.1057142857142856</v>
      </c>
      <c r="AW27">
        <f>Table1[[#This Row],[2021 Ae Factor]]*Table1[[#This Row],[Age &amp; Gender Factor]]</f>
        <v>0.5179419497505795</v>
      </c>
      <c r="AX27">
        <f t="shared" si="0"/>
        <v>10.464578299999999</v>
      </c>
      <c r="AY27">
        <f t="shared" si="1"/>
        <v>78.681876700000004</v>
      </c>
    </row>
    <row r="28" spans="1:51" x14ac:dyDescent="0.25">
      <c r="A28" s="1" t="s">
        <v>253</v>
      </c>
      <c r="B28" s="1" t="s">
        <v>254</v>
      </c>
      <c r="C28" s="2">
        <v>45868</v>
      </c>
      <c r="D28" s="1" t="s">
        <v>255</v>
      </c>
      <c r="E28" s="1" t="s">
        <v>256</v>
      </c>
      <c r="F28" s="1" t="s">
        <v>257</v>
      </c>
      <c r="G28" s="1">
        <v>296</v>
      </c>
      <c r="H28" s="1" t="s">
        <v>37</v>
      </c>
      <c r="I28" s="1" t="s">
        <v>245</v>
      </c>
      <c r="J28" s="1" t="s">
        <v>246</v>
      </c>
      <c r="K28" s="1" t="s">
        <v>51</v>
      </c>
      <c r="L28" s="1" t="s">
        <v>79</v>
      </c>
      <c r="M28" s="1" t="s">
        <v>112</v>
      </c>
      <c r="N28" s="1" t="s">
        <v>258</v>
      </c>
      <c r="O28" s="1" t="s">
        <v>55</v>
      </c>
      <c r="P28" s="1">
        <v>7604935604</v>
      </c>
      <c r="Q28" s="1" t="s">
        <v>82</v>
      </c>
      <c r="R28" s="1" t="s">
        <v>98</v>
      </c>
      <c r="S28" s="1" t="s">
        <v>114</v>
      </c>
      <c r="T28" s="1" t="s">
        <v>59</v>
      </c>
      <c r="U28" s="1" t="s">
        <v>60</v>
      </c>
      <c r="V28" s="1" t="s">
        <v>61</v>
      </c>
      <c r="W28" s="1" t="s">
        <v>126</v>
      </c>
      <c r="X28" s="1" t="s">
        <v>115</v>
      </c>
      <c r="Y28" s="1" t="s">
        <v>38</v>
      </c>
      <c r="Z28" s="1" t="s">
        <v>127</v>
      </c>
      <c r="AA28" s="1" t="s">
        <v>61</v>
      </c>
      <c r="AB28" s="1" t="s">
        <v>59</v>
      </c>
      <c r="AC28" s="1" t="s">
        <v>128</v>
      </c>
      <c r="AD28" s="1" t="s">
        <v>103</v>
      </c>
      <c r="AE28" s="1" t="s">
        <v>68</v>
      </c>
      <c r="AF28" s="1" t="s">
        <v>117</v>
      </c>
      <c r="AG28" s="1" t="s">
        <v>89</v>
      </c>
      <c r="AH28" s="1" t="s">
        <v>38</v>
      </c>
      <c r="AI28" s="1" t="str">
        <f>IFERROR(_xlfn.XLOOKUP(Table1[[#This Row],[Audio Url]],Qc!C:C,Qc!F:F),"")</f>
        <v xml:space="preserve">they are speaking among themselves </v>
      </c>
      <c r="AJ28" s="1" t="str">
        <f>IFERROR(_xlfn.XLOOKUP(Table1[[#This Row],[Audio Url]],Qc!C:C,Qc!E:E),"")</f>
        <v>Fake Audio/Empty Audio</v>
      </c>
      <c r="AK28" s="1" t="s">
        <v>38</v>
      </c>
      <c r="AL28" s="1" t="s">
        <v>38</v>
      </c>
      <c r="AM28" s="1" t="s">
        <v>43</v>
      </c>
      <c r="AN28" s="1" t="s">
        <v>2242</v>
      </c>
      <c r="AO28" t="str">
        <f>IF(Table1[[#This Row],[Audio Duration (in secs)]]&gt;180,"Greater than 3 Minutes","Less than 3 Minutes")</f>
        <v>Greater than 3 Minutes</v>
      </c>
      <c r="AP2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8" t="str">
        <f>IFERROR(VLOOKUP(Table1[[#This Row],[சாதி/Caste]],MApping!$E$1:$F$10,2,0),"Others")</f>
        <v>Others</v>
      </c>
      <c r="AR28">
        <f>VLOOKUP(Table1[[#This Row],[பாலினம்/Gender]],Factor!$F$26:$I$28,4,0)</f>
        <v>1.1351351351351351</v>
      </c>
      <c r="AS28">
        <f>VLOOKUP(Table1[[#This Row],[பதிலளித்தவரின் வயது/Age Group]],Factor!$F$35:$I$39,4,0)</f>
        <v>0.84848484848484851</v>
      </c>
      <c r="AT28">
        <f>VLOOKUP(Table1[[#This Row],[பதிலளித்தவரின் வயது/Age Group]]&amp;Table1[[#This Row],[பாலினம்/Gender]],Factor!$A$45:$G$53,7,0)</f>
        <v>1.0769230769230769</v>
      </c>
      <c r="AU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">
        <f>VLOOKUP(Table1[[#This Row],[Rev Caste]],Factor!$F$59:$I$68,4,0)</f>
        <v>5.9154929577464786E-2</v>
      </c>
      <c r="AW28">
        <f>Table1[[#This Row],[2021 Ae Factor]]*Table1[[#This Row],[Age &amp; Gender Factor]]</f>
        <v>0.63746701507763626</v>
      </c>
      <c r="AX28">
        <f t="shared" si="0"/>
        <v>10.461069999999999</v>
      </c>
      <c r="AY28">
        <f t="shared" si="1"/>
        <v>78.682010000000005</v>
      </c>
    </row>
    <row r="29" spans="1:51" x14ac:dyDescent="0.25">
      <c r="A29" s="1" t="s">
        <v>259</v>
      </c>
      <c r="B29" s="1" t="s">
        <v>260</v>
      </c>
      <c r="C29" s="2">
        <v>45868</v>
      </c>
      <c r="D29" s="1" t="s">
        <v>261</v>
      </c>
      <c r="E29" s="1" t="s">
        <v>256</v>
      </c>
      <c r="F29" s="1" t="s">
        <v>262</v>
      </c>
      <c r="G29" s="1">
        <v>136</v>
      </c>
      <c r="H29" s="1" t="s">
        <v>37</v>
      </c>
      <c r="I29" s="1" t="s">
        <v>245</v>
      </c>
      <c r="J29" s="1" t="s">
        <v>246</v>
      </c>
      <c r="K29" s="1" t="s">
        <v>51</v>
      </c>
      <c r="L29" s="1" t="s">
        <v>79</v>
      </c>
      <c r="M29" s="1" t="s">
        <v>112</v>
      </c>
      <c r="N29" s="1" t="s">
        <v>263</v>
      </c>
      <c r="O29" s="1" t="s">
        <v>55</v>
      </c>
      <c r="P29" s="1">
        <v>9092781372</v>
      </c>
      <c r="Q29" s="1" t="s">
        <v>82</v>
      </c>
      <c r="R29" s="1" t="s">
        <v>98</v>
      </c>
      <c r="S29" s="1" t="s">
        <v>114</v>
      </c>
      <c r="T29" s="1" t="s">
        <v>138</v>
      </c>
      <c r="U29" s="1" t="s">
        <v>84</v>
      </c>
      <c r="V29" s="1" t="s">
        <v>61</v>
      </c>
      <c r="W29" s="1" t="s">
        <v>126</v>
      </c>
      <c r="X29" s="1" t="s">
        <v>115</v>
      </c>
      <c r="Y29" s="1" t="s">
        <v>38</v>
      </c>
      <c r="Z29" s="1" t="s">
        <v>127</v>
      </c>
      <c r="AA29" s="1" t="s">
        <v>61</v>
      </c>
      <c r="AB29" s="1" t="s">
        <v>59</v>
      </c>
      <c r="AC29" s="1" t="s">
        <v>128</v>
      </c>
      <c r="AD29" s="1" t="s">
        <v>67</v>
      </c>
      <c r="AE29" s="1" t="s">
        <v>68</v>
      </c>
      <c r="AF29" s="1" t="s">
        <v>117</v>
      </c>
      <c r="AG29" s="1" t="s">
        <v>89</v>
      </c>
      <c r="AH29" s="1" t="s">
        <v>264</v>
      </c>
      <c r="AI29" s="1" t="str">
        <f>IFERROR(_xlfn.XLOOKUP(Table1[[#This Row],[Audio Url]],Qc!C:C,Qc!F:F),"")</f>
        <v xml:space="preserve">they are speaking among themselves </v>
      </c>
      <c r="AJ29" s="1" t="str">
        <f>IFERROR(_xlfn.XLOOKUP(Table1[[#This Row],[Audio Url]],Qc!C:C,Qc!E:E),"")</f>
        <v>Fake Audio/Empty Audio</v>
      </c>
      <c r="AK29" s="1" t="s">
        <v>38</v>
      </c>
      <c r="AL29" s="1" t="s">
        <v>38</v>
      </c>
      <c r="AM29" s="1" t="s">
        <v>43</v>
      </c>
      <c r="AN29" s="1" t="s">
        <v>2242</v>
      </c>
      <c r="AO29" t="str">
        <f>IF(Table1[[#This Row],[Audio Duration (in secs)]]&gt;180,"Greater than 3 Minutes","Less than 3 Minutes")</f>
        <v>Less than 3 Minutes</v>
      </c>
      <c r="AP2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9" t="str">
        <f>IFERROR(VLOOKUP(Table1[[#This Row],[சாதி/Caste]],MApping!$E$1:$F$10,2,0),"Others")</f>
        <v>Others</v>
      </c>
      <c r="AR29">
        <f>VLOOKUP(Table1[[#This Row],[பாலினம்/Gender]],Factor!$F$26:$I$28,4,0)</f>
        <v>1.1351351351351351</v>
      </c>
      <c r="AS29">
        <f>VLOOKUP(Table1[[#This Row],[பதிலளித்தவரின் வயது/Age Group]],Factor!$F$35:$I$39,4,0)</f>
        <v>0.84848484848484851</v>
      </c>
      <c r="AT29">
        <f>VLOOKUP(Table1[[#This Row],[பதிலளித்தவரின் வயது/Age Group]]&amp;Table1[[#This Row],[பாலினம்/Gender]],Factor!$A$45:$G$53,7,0)</f>
        <v>1.0769230769230769</v>
      </c>
      <c r="AU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">
        <f>VLOOKUP(Table1[[#This Row],[Rev Caste]],Factor!$F$59:$I$68,4,0)</f>
        <v>5.9154929577464786E-2</v>
      </c>
      <c r="AW29">
        <f>Table1[[#This Row],[2021 Ae Factor]]*Table1[[#This Row],[Age &amp; Gender Factor]]</f>
        <v>0.63746701507763626</v>
      </c>
      <c r="AX29">
        <f t="shared" si="0"/>
        <v>10.460843300000001</v>
      </c>
      <c r="AY29">
        <f t="shared" si="1"/>
        <v>78.681836700000005</v>
      </c>
    </row>
    <row r="30" spans="1:51" x14ac:dyDescent="0.25">
      <c r="A30" s="1" t="s">
        <v>265</v>
      </c>
      <c r="B30" s="1" t="s">
        <v>266</v>
      </c>
      <c r="C30" s="2">
        <v>45868</v>
      </c>
      <c r="D30" s="1" t="s">
        <v>267</v>
      </c>
      <c r="E30" s="1" t="s">
        <v>256</v>
      </c>
      <c r="F30" s="1" t="s">
        <v>268</v>
      </c>
      <c r="G30" s="1">
        <v>191</v>
      </c>
      <c r="H30" s="1" t="s">
        <v>37</v>
      </c>
      <c r="I30" s="1" t="s">
        <v>245</v>
      </c>
      <c r="J30" s="1" t="s">
        <v>246</v>
      </c>
      <c r="K30" s="1" t="s">
        <v>51</v>
      </c>
      <c r="L30" s="1" t="s">
        <v>79</v>
      </c>
      <c r="M30" s="1" t="s">
        <v>112</v>
      </c>
      <c r="N30" s="1" t="s">
        <v>269</v>
      </c>
      <c r="O30" s="1" t="s">
        <v>55</v>
      </c>
      <c r="P30" s="1">
        <v>8531952279</v>
      </c>
      <c r="Q30" s="1" t="s">
        <v>39</v>
      </c>
      <c r="R30" s="1" t="s">
        <v>125</v>
      </c>
      <c r="S30" s="1" t="s">
        <v>114</v>
      </c>
      <c r="T30" s="1" t="s">
        <v>138</v>
      </c>
      <c r="U30" s="1" t="s">
        <v>84</v>
      </c>
      <c r="V30" s="1" t="s">
        <v>166</v>
      </c>
      <c r="W30" s="1" t="s">
        <v>101</v>
      </c>
      <c r="X30" s="1" t="s">
        <v>102</v>
      </c>
      <c r="Y30" s="1" t="s">
        <v>176</v>
      </c>
      <c r="Z30" s="1" t="s">
        <v>127</v>
      </c>
      <c r="AA30" s="1" t="s">
        <v>61</v>
      </c>
      <c r="AB30" s="1" t="s">
        <v>65</v>
      </c>
      <c r="AC30" s="1" t="s">
        <v>66</v>
      </c>
      <c r="AD30" s="1" t="s">
        <v>116</v>
      </c>
      <c r="AE30" s="1" t="s">
        <v>68</v>
      </c>
      <c r="AF30" s="1" t="s">
        <v>104</v>
      </c>
      <c r="AG30" s="1" t="s">
        <v>89</v>
      </c>
      <c r="AH30" s="1" t="s">
        <v>270</v>
      </c>
      <c r="AI30" s="1" t="str">
        <f>IFERROR(_xlfn.XLOOKUP(Table1[[#This Row],[Audio Url]],Qc!C:C,Qc!F:F),"")</f>
        <v xml:space="preserve">except 2 questions ntg asked </v>
      </c>
      <c r="AJ30" s="1" t="str">
        <f>IFERROR(_xlfn.XLOOKUP(Table1[[#This Row],[Audio Url]],Qc!C:C,Qc!E:E),"")</f>
        <v>Not Asking All The Questions</v>
      </c>
      <c r="AK30" s="1" t="s">
        <v>38</v>
      </c>
      <c r="AL30" s="1" t="s">
        <v>38</v>
      </c>
      <c r="AM30" s="1" t="s">
        <v>43</v>
      </c>
      <c r="AN30" s="1" t="s">
        <v>2243</v>
      </c>
      <c r="AO30" t="str">
        <f>IF(Table1[[#This Row],[Audio Duration (in secs)]]&gt;180,"Greater than 3 Minutes","Less than 3 Minutes")</f>
        <v>Greater than 3 Minutes</v>
      </c>
      <c r="AP3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" t="str">
        <f>IFERROR(VLOOKUP(Table1[[#This Row],[சாதி/Caste]],MApping!$E$1:$F$10,2,0),"Others")</f>
        <v>MUTTARAIYAR</v>
      </c>
      <c r="AR30">
        <f>VLOOKUP(Table1[[#This Row],[பாலினம்/Gender]],Factor!$F$26:$I$28,4,0)</f>
        <v>1.1351351351351351</v>
      </c>
      <c r="AS30">
        <f>VLOOKUP(Table1[[#This Row],[பதிலளித்தவரின் வயது/Age Group]],Factor!$F$35:$I$39,4,0)</f>
        <v>0.84</v>
      </c>
      <c r="AT30">
        <f>VLOOKUP(Table1[[#This Row],[பதிலளித்தவரின் வயது/Age Group]]&amp;Table1[[#This Row],[பாலினம்/Gender]],Factor!$A$45:$G$53,7,0)</f>
        <v>0.80769230769230771</v>
      </c>
      <c r="AU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0">
        <f>VLOOKUP(Table1[[#This Row],[Rev Caste]],Factor!$F$59:$I$68,4,0)</f>
        <v>2.0275862068965518</v>
      </c>
      <c r="AW30">
        <f>Table1[[#This Row],[2021 Ae Factor]]*Table1[[#This Row],[Age &amp; Gender Factor]]</f>
        <v>0.80769230769230771</v>
      </c>
      <c r="AX30">
        <f t="shared" si="0"/>
        <v>10.4606668</v>
      </c>
      <c r="AY30">
        <f t="shared" si="1"/>
        <v>78.682539700000007</v>
      </c>
    </row>
    <row r="31" spans="1:51" x14ac:dyDescent="0.25">
      <c r="A31" s="1" t="s">
        <v>271</v>
      </c>
      <c r="B31" s="1" t="s">
        <v>272</v>
      </c>
      <c r="C31" s="2">
        <v>45868</v>
      </c>
      <c r="D31" s="1" t="s">
        <v>273</v>
      </c>
      <c r="E31" s="1" t="s">
        <v>274</v>
      </c>
      <c r="F31" s="1" t="s">
        <v>275</v>
      </c>
      <c r="G31" s="1">
        <v>402</v>
      </c>
      <c r="H31" s="1" t="s">
        <v>37</v>
      </c>
      <c r="I31" s="1" t="s">
        <v>77</v>
      </c>
      <c r="J31" s="1" t="s">
        <v>78</v>
      </c>
      <c r="K31" s="1" t="s">
        <v>51</v>
      </c>
      <c r="L31" s="1" t="s">
        <v>79</v>
      </c>
      <c r="M31" s="1" t="s">
        <v>80</v>
      </c>
      <c r="N31" s="1" t="s">
        <v>276</v>
      </c>
      <c r="O31" s="1" t="s">
        <v>55</v>
      </c>
      <c r="P31" s="1">
        <v>6384537092</v>
      </c>
      <c r="Q31" s="1" t="s">
        <v>39</v>
      </c>
      <c r="R31" s="1" t="s">
        <v>98</v>
      </c>
      <c r="S31" s="1" t="s">
        <v>58</v>
      </c>
      <c r="T31" s="1" t="s">
        <v>59</v>
      </c>
      <c r="U31" s="1" t="s">
        <v>84</v>
      </c>
      <c r="V31" s="1" t="s">
        <v>61</v>
      </c>
      <c r="W31" s="1" t="s">
        <v>62</v>
      </c>
      <c r="X31" s="1" t="s">
        <v>102</v>
      </c>
      <c r="Y31" s="1" t="s">
        <v>96</v>
      </c>
      <c r="Z31" s="1" t="s">
        <v>64</v>
      </c>
      <c r="AA31" s="1" t="s">
        <v>38</v>
      </c>
      <c r="AB31" s="1" t="s">
        <v>65</v>
      </c>
      <c r="AC31" s="1" t="s">
        <v>86</v>
      </c>
      <c r="AD31" s="1" t="s">
        <v>116</v>
      </c>
      <c r="AE31" s="1" t="s">
        <v>277</v>
      </c>
      <c r="AF31" s="1" t="s">
        <v>69</v>
      </c>
      <c r="AG31" s="1" t="s">
        <v>278</v>
      </c>
      <c r="AH31" s="1" t="s">
        <v>279</v>
      </c>
      <c r="AI31" s="1">
        <f>IFERROR(_xlfn.XLOOKUP(Table1[[#This Row],[Audio Url]],Qc!C:C,Qc!F:F),"")</f>
        <v>0</v>
      </c>
      <c r="AJ31" s="1" t="str">
        <f>IFERROR(_xlfn.XLOOKUP(Table1[[#This Row],[Audio Url]],Qc!C:C,Qc!E:E),"")</f>
        <v>Correctly Done</v>
      </c>
      <c r="AK31" s="1" t="s">
        <v>38</v>
      </c>
      <c r="AL31" s="1" t="s">
        <v>38</v>
      </c>
      <c r="AM31" s="1" t="s">
        <v>43</v>
      </c>
      <c r="AN31" s="1" t="s">
        <v>2243</v>
      </c>
      <c r="AO31" t="str">
        <f>IF(Table1[[#This Row],[Audio Duration (in secs)]]&gt;180,"Greater than 3 Minutes","Less than 3 Minutes")</f>
        <v>Greater than 3 Minutes</v>
      </c>
      <c r="AP3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1" t="str">
        <f>IFERROR(VLOOKUP(Table1[[#This Row],[சாதி/Caste]],MApping!$E$1:$F$10,2,0),"Others")</f>
        <v>MUSLIM</v>
      </c>
      <c r="AR31">
        <f>VLOOKUP(Table1[[#This Row],[பாலினம்/Gender]],Factor!$F$26:$I$28,4,0)</f>
        <v>1.1351351351351351</v>
      </c>
      <c r="AS31">
        <f>VLOOKUP(Table1[[#This Row],[பதிலளித்தவரின் வயது/Age Group]],Factor!$F$35:$I$39,4,0)</f>
        <v>0.84</v>
      </c>
      <c r="AT31">
        <f>VLOOKUP(Table1[[#This Row],[பதிலளித்தவரின் வயது/Age Group]]&amp;Table1[[#This Row],[பாலினம்/Gender]],Factor!$A$45:$G$53,7,0)</f>
        <v>0.80769230769230771</v>
      </c>
      <c r="AU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">
        <f>VLOOKUP(Table1[[#This Row],[Rev Caste]],Factor!$F$59:$I$68,4,0)</f>
        <v>1.2600000000000002</v>
      </c>
      <c r="AW31">
        <f>Table1[[#This Row],[2021 Ae Factor]]*Table1[[#This Row],[Age &amp; Gender Factor]]</f>
        <v>0.47810026130822719</v>
      </c>
      <c r="AX31">
        <f t="shared" si="0"/>
        <v>10.4557827</v>
      </c>
      <c r="AY31">
        <f t="shared" si="1"/>
        <v>78.705071500000003</v>
      </c>
    </row>
    <row r="32" spans="1:51" x14ac:dyDescent="0.25">
      <c r="A32" s="1" t="s">
        <v>280</v>
      </c>
      <c r="B32" s="1" t="s">
        <v>281</v>
      </c>
      <c r="C32" s="2">
        <v>45868</v>
      </c>
      <c r="D32" s="1" t="s">
        <v>282</v>
      </c>
      <c r="E32" s="1" t="s">
        <v>256</v>
      </c>
      <c r="F32" s="1" t="s">
        <v>283</v>
      </c>
      <c r="G32" s="1">
        <v>96</v>
      </c>
      <c r="H32" s="1" t="s">
        <v>37</v>
      </c>
      <c r="I32" s="1" t="s">
        <v>245</v>
      </c>
      <c r="J32" s="1" t="s">
        <v>246</v>
      </c>
      <c r="K32" s="1" t="s">
        <v>51</v>
      </c>
      <c r="L32" s="1" t="s">
        <v>79</v>
      </c>
      <c r="M32" s="1" t="s">
        <v>112</v>
      </c>
      <c r="N32" s="1" t="s">
        <v>284</v>
      </c>
      <c r="O32" s="1" t="s">
        <v>136</v>
      </c>
      <c r="P32" s="1">
        <v>9688656449</v>
      </c>
      <c r="Q32" s="1" t="s">
        <v>39</v>
      </c>
      <c r="R32" s="1" t="s">
        <v>137</v>
      </c>
      <c r="S32" s="1" t="s">
        <v>114</v>
      </c>
      <c r="T32" s="1" t="s">
        <v>59</v>
      </c>
      <c r="U32" s="1" t="s">
        <v>84</v>
      </c>
      <c r="V32" s="1" t="s">
        <v>166</v>
      </c>
      <c r="W32" s="1" t="s">
        <v>62</v>
      </c>
      <c r="X32" s="1" t="s">
        <v>63</v>
      </c>
      <c r="Y32" s="1" t="s">
        <v>38</v>
      </c>
      <c r="Z32" s="1" t="s">
        <v>127</v>
      </c>
      <c r="AA32" s="1" t="s">
        <v>61</v>
      </c>
      <c r="AB32" s="1" t="s">
        <v>85</v>
      </c>
      <c r="AC32" s="1" t="s">
        <v>128</v>
      </c>
      <c r="AD32" s="1" t="s">
        <v>87</v>
      </c>
      <c r="AE32" s="1" t="s">
        <v>68</v>
      </c>
      <c r="AF32" s="1" t="s">
        <v>104</v>
      </c>
      <c r="AG32" s="1" t="s">
        <v>89</v>
      </c>
      <c r="AH32" s="1" t="s">
        <v>270</v>
      </c>
      <c r="AI32" s="1" t="str">
        <f>IFERROR(_xlfn.XLOOKUP(Table1[[#This Row],[Audio Url]],Qc!C:C,Qc!F:F),"")</f>
        <v xml:space="preserve">except 2 questions ntg asked </v>
      </c>
      <c r="AJ32" s="1" t="str">
        <f>IFERROR(_xlfn.XLOOKUP(Table1[[#This Row],[Audio Url]],Qc!C:C,Qc!E:E),"")</f>
        <v>Not Asking All The Questions</v>
      </c>
      <c r="AK32" s="1" t="s">
        <v>38</v>
      </c>
      <c r="AL32" s="1" t="s">
        <v>38</v>
      </c>
      <c r="AM32" s="1" t="s">
        <v>43</v>
      </c>
      <c r="AN32" s="1" t="s">
        <v>2243</v>
      </c>
      <c r="AO32" t="str">
        <f>IF(Table1[[#This Row],[Audio Duration (in secs)]]&gt;180,"Greater than 3 Minutes","Less than 3 Minutes")</f>
        <v>Less than 3 Minutes</v>
      </c>
      <c r="AP3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2" t="str">
        <f>IFERROR(VLOOKUP(Table1[[#This Row],[சாதி/Caste]],MApping!$E$1:$F$10,2,0),"Others")</f>
        <v>MUTTARAIYAR</v>
      </c>
      <c r="AR32">
        <f>VLOOKUP(Table1[[#This Row],[பாலினம்/Gender]],Factor!$F$26:$I$28,4,0)</f>
        <v>0.8936170212765957</v>
      </c>
      <c r="AS32">
        <f>VLOOKUP(Table1[[#This Row],[பதிலளித்தவரின் வயது/Age Group]],Factor!$F$35:$I$39,4,0)</f>
        <v>0.84</v>
      </c>
      <c r="AT32">
        <f>VLOOKUP(Table1[[#This Row],[பதிலளித்தவரின் வயது/Age Group]]&amp;Table1[[#This Row],[பாலினம்/Gender]],Factor!$A$45:$G$53,7,0)</f>
        <v>0.875</v>
      </c>
      <c r="AU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2">
        <f>VLOOKUP(Table1[[#This Row],[Rev Caste]],Factor!$F$59:$I$68,4,0)</f>
        <v>2.0275862068965518</v>
      </c>
      <c r="AW32">
        <f>Table1[[#This Row],[2021 Ae Factor]]*Table1[[#This Row],[Age &amp; Gender Factor]]</f>
        <v>0.875</v>
      </c>
      <c r="AX32">
        <f t="shared" si="0"/>
        <v>10.4606733</v>
      </c>
      <c r="AY32">
        <f t="shared" si="1"/>
        <v>78.682431800000003</v>
      </c>
    </row>
    <row r="33" spans="1:51" x14ac:dyDescent="0.25">
      <c r="A33" s="1" t="s">
        <v>285</v>
      </c>
      <c r="B33" s="1" t="s">
        <v>286</v>
      </c>
      <c r="C33" s="2">
        <v>45868</v>
      </c>
      <c r="D33" s="1" t="s">
        <v>287</v>
      </c>
      <c r="E33" s="1" t="s">
        <v>256</v>
      </c>
      <c r="F33" s="1" t="s">
        <v>288</v>
      </c>
      <c r="G33" s="1">
        <v>123</v>
      </c>
      <c r="H33" s="1" t="s">
        <v>37</v>
      </c>
      <c r="I33" s="1" t="s">
        <v>245</v>
      </c>
      <c r="J33" s="1" t="s">
        <v>246</v>
      </c>
      <c r="K33" s="1" t="s">
        <v>51</v>
      </c>
      <c r="L33" s="1" t="s">
        <v>79</v>
      </c>
      <c r="M33" s="1" t="s">
        <v>112</v>
      </c>
      <c r="N33" s="1" t="s">
        <v>290</v>
      </c>
      <c r="O33" s="1" t="s">
        <v>136</v>
      </c>
      <c r="P33" s="1">
        <v>8531952279</v>
      </c>
      <c r="Q33" s="1" t="s">
        <v>39</v>
      </c>
      <c r="R33" s="1" t="s">
        <v>137</v>
      </c>
      <c r="S33" s="1" t="s">
        <v>114</v>
      </c>
      <c r="T33" s="1" t="s">
        <v>138</v>
      </c>
      <c r="U33" s="1" t="s">
        <v>84</v>
      </c>
      <c r="V33" s="1" t="s">
        <v>61</v>
      </c>
      <c r="W33" s="1" t="s">
        <v>178</v>
      </c>
      <c r="X33" s="1" t="s">
        <v>179</v>
      </c>
      <c r="Y33" s="1" t="s">
        <v>289</v>
      </c>
      <c r="Z33" s="1" t="s">
        <v>127</v>
      </c>
      <c r="AA33" s="1" t="s">
        <v>61</v>
      </c>
      <c r="AB33" s="1" t="s">
        <v>59</v>
      </c>
      <c r="AC33" s="1" t="s">
        <v>66</v>
      </c>
      <c r="AD33" s="1" t="s">
        <v>116</v>
      </c>
      <c r="AE33" s="1" t="s">
        <v>68</v>
      </c>
      <c r="AF33" s="1" t="s">
        <v>104</v>
      </c>
      <c r="AG33" s="1" t="s">
        <v>89</v>
      </c>
      <c r="AH33" s="1" t="s">
        <v>270</v>
      </c>
      <c r="AI33" s="1" t="str">
        <f>IFERROR(_xlfn.XLOOKUP(Table1[[#This Row],[Audio Url]],Qc!C:C,Qc!F:F),"")</f>
        <v xml:space="preserve">they are not asking anything </v>
      </c>
      <c r="AJ33" s="1" t="str">
        <f>IFERROR(_xlfn.XLOOKUP(Table1[[#This Row],[Audio Url]],Qc!C:C,Qc!E:E),"")</f>
        <v>Fake Audio/Empty Audio</v>
      </c>
      <c r="AK33" s="1" t="s">
        <v>38</v>
      </c>
      <c r="AL33" s="1" t="s">
        <v>38</v>
      </c>
      <c r="AM33" s="1" t="s">
        <v>43</v>
      </c>
      <c r="AN33" s="1" t="s">
        <v>2242</v>
      </c>
      <c r="AO33" t="str">
        <f>IF(Table1[[#This Row],[Audio Duration (in secs)]]&gt;180,"Greater than 3 Minutes","Less than 3 Minutes")</f>
        <v>Less than 3 Minutes</v>
      </c>
      <c r="AP3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DMDK</v>
      </c>
      <c r="AQ33" t="str">
        <f>IFERROR(VLOOKUP(Table1[[#This Row],[சாதி/Caste]],MApping!$E$1:$F$10,2,0),"Others")</f>
        <v>MUTTARAIYAR</v>
      </c>
      <c r="AR33">
        <f>VLOOKUP(Table1[[#This Row],[பாலினம்/Gender]],Factor!$F$26:$I$28,4,0)</f>
        <v>0.8936170212765957</v>
      </c>
      <c r="AS33">
        <f>VLOOKUP(Table1[[#This Row],[பதிலளித்தவரின் வயது/Age Group]],Factor!$F$35:$I$39,4,0)</f>
        <v>0.84</v>
      </c>
      <c r="AT33">
        <f>VLOOKUP(Table1[[#This Row],[பதிலளித்தவரின் வயது/Age Group]]&amp;Table1[[#This Row],[பாலினம்/Gender]],Factor!$A$45:$G$53,7,0)</f>
        <v>0.875</v>
      </c>
      <c r="AU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3">
        <f>VLOOKUP(Table1[[#This Row],[Rev Caste]],Factor!$F$59:$I$68,4,0)</f>
        <v>2.0275862068965518</v>
      </c>
      <c r="AW33">
        <f>Table1[[#This Row],[2021 Ae Factor]]*Table1[[#This Row],[Age &amp; Gender Factor]]</f>
        <v>0.5179419497505795</v>
      </c>
      <c r="AX33">
        <f t="shared" si="0"/>
        <v>10.4607683</v>
      </c>
      <c r="AY33">
        <f t="shared" si="1"/>
        <v>78.682838000000004</v>
      </c>
    </row>
    <row r="34" spans="1:51" x14ac:dyDescent="0.25">
      <c r="A34" s="1" t="s">
        <v>291</v>
      </c>
      <c r="B34" s="1" t="s">
        <v>292</v>
      </c>
      <c r="C34" s="2">
        <v>45868</v>
      </c>
      <c r="D34" s="1" t="s">
        <v>293</v>
      </c>
      <c r="E34" s="1" t="s">
        <v>256</v>
      </c>
      <c r="F34" s="1" t="s">
        <v>294</v>
      </c>
      <c r="G34" s="1">
        <v>150</v>
      </c>
      <c r="H34" s="1" t="s">
        <v>37</v>
      </c>
      <c r="I34" s="1" t="s">
        <v>245</v>
      </c>
      <c r="J34" s="1" t="s">
        <v>246</v>
      </c>
      <c r="K34" s="1" t="s">
        <v>51</v>
      </c>
      <c r="L34" s="1" t="s">
        <v>79</v>
      </c>
      <c r="M34" s="1" t="s">
        <v>112</v>
      </c>
      <c r="N34" s="1" t="s">
        <v>295</v>
      </c>
      <c r="O34" s="1" t="s">
        <v>136</v>
      </c>
      <c r="P34" s="1">
        <v>9524909610</v>
      </c>
      <c r="Q34" s="1" t="s">
        <v>39</v>
      </c>
      <c r="R34" s="1" t="s">
        <v>137</v>
      </c>
      <c r="S34" s="1" t="s">
        <v>114</v>
      </c>
      <c r="T34" s="1" t="s">
        <v>138</v>
      </c>
      <c r="U34" s="1" t="s">
        <v>84</v>
      </c>
      <c r="V34" s="1" t="s">
        <v>296</v>
      </c>
      <c r="W34" s="1" t="s">
        <v>178</v>
      </c>
      <c r="X34" s="1" t="s">
        <v>179</v>
      </c>
      <c r="Y34" s="1" t="s">
        <v>289</v>
      </c>
      <c r="Z34" s="1" t="s">
        <v>127</v>
      </c>
      <c r="AA34" s="1" t="s">
        <v>61</v>
      </c>
      <c r="AB34" s="1" t="s">
        <v>85</v>
      </c>
      <c r="AC34" s="1" t="s">
        <v>66</v>
      </c>
      <c r="AD34" s="1" t="s">
        <v>116</v>
      </c>
      <c r="AE34" s="1" t="s">
        <v>68</v>
      </c>
      <c r="AF34" s="1" t="s">
        <v>104</v>
      </c>
      <c r="AG34" s="1" t="s">
        <v>89</v>
      </c>
      <c r="AH34" s="1" t="s">
        <v>270</v>
      </c>
      <c r="AI34" s="1" t="str">
        <f>IFERROR(_xlfn.XLOOKUP(Table1[[#This Row],[Audio Url]],Qc!C:C,Qc!F:F),"")</f>
        <v xml:space="preserve">only starting few questions asked </v>
      </c>
      <c r="AJ34" s="1" t="str">
        <f>IFERROR(_xlfn.XLOOKUP(Table1[[#This Row],[Audio Url]],Qc!C:C,Qc!E:E),"")</f>
        <v>Not Asking All The Questions</v>
      </c>
      <c r="AK34" s="1" t="s">
        <v>38</v>
      </c>
      <c r="AL34" s="1" t="s">
        <v>38</v>
      </c>
      <c r="AM34" s="1" t="s">
        <v>43</v>
      </c>
      <c r="AN34" s="1" t="s">
        <v>2243</v>
      </c>
      <c r="AO34" t="str">
        <f>IF(Table1[[#This Row],[Audio Duration (in secs)]]&gt;180,"Greater than 3 Minutes","Less than 3 Minutes")</f>
        <v>Less than 3 Minutes</v>
      </c>
      <c r="AP3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DMDK</v>
      </c>
      <c r="AQ34" t="str">
        <f>IFERROR(VLOOKUP(Table1[[#This Row],[சாதி/Caste]],MApping!$E$1:$F$10,2,0),"Others")</f>
        <v>MUTTARAIYAR</v>
      </c>
      <c r="AR34">
        <f>VLOOKUP(Table1[[#This Row],[பாலினம்/Gender]],Factor!$F$26:$I$28,4,0)</f>
        <v>0.8936170212765957</v>
      </c>
      <c r="AS34">
        <f>VLOOKUP(Table1[[#This Row],[பதிலளித்தவரின் வயது/Age Group]],Factor!$F$35:$I$39,4,0)</f>
        <v>0.84</v>
      </c>
      <c r="AT34">
        <f>VLOOKUP(Table1[[#This Row],[பதிலளித்தவரின் வயது/Age Group]]&amp;Table1[[#This Row],[பாலினம்/Gender]],Factor!$A$45:$G$53,7,0)</f>
        <v>0.875</v>
      </c>
      <c r="AU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4">
        <f>VLOOKUP(Table1[[#This Row],[Rev Caste]],Factor!$F$59:$I$68,4,0)</f>
        <v>2.0275862068965518</v>
      </c>
      <c r="AW34">
        <f>Table1[[#This Row],[2021 Ae Factor]]*Table1[[#This Row],[Age &amp; Gender Factor]]</f>
        <v>1.1528490180847166</v>
      </c>
      <c r="AX34">
        <f t="shared" si="0"/>
        <v>10.460765</v>
      </c>
      <c r="AY34">
        <f t="shared" si="1"/>
        <v>78.682561699999994</v>
      </c>
    </row>
    <row r="35" spans="1:51" x14ac:dyDescent="0.25">
      <c r="A35" s="1" t="s">
        <v>297</v>
      </c>
      <c r="B35" s="1" t="s">
        <v>298</v>
      </c>
      <c r="C35" s="2">
        <v>45868</v>
      </c>
      <c r="D35" s="1" t="s">
        <v>299</v>
      </c>
      <c r="E35" s="1" t="s">
        <v>274</v>
      </c>
      <c r="F35" s="1" t="s">
        <v>300</v>
      </c>
      <c r="G35" s="1">
        <v>456</v>
      </c>
      <c r="H35" s="1" t="s">
        <v>37</v>
      </c>
      <c r="I35" s="1" t="s">
        <v>77</v>
      </c>
      <c r="J35" s="1" t="s">
        <v>78</v>
      </c>
      <c r="K35" s="1" t="s">
        <v>51</v>
      </c>
      <c r="L35" s="1" t="s">
        <v>79</v>
      </c>
      <c r="M35" s="1" t="s">
        <v>80</v>
      </c>
      <c r="N35" s="1" t="s">
        <v>301</v>
      </c>
      <c r="O35" s="1" t="s">
        <v>136</v>
      </c>
      <c r="P35" s="1">
        <v>8523929572</v>
      </c>
      <c r="Q35" s="1" t="s">
        <v>56</v>
      </c>
      <c r="R35" s="1" t="s">
        <v>98</v>
      </c>
      <c r="S35" s="1" t="s">
        <v>58</v>
      </c>
      <c r="T35" s="1" t="s">
        <v>99</v>
      </c>
      <c r="U35" s="1" t="s">
        <v>302</v>
      </c>
      <c r="V35" s="1" t="s">
        <v>166</v>
      </c>
      <c r="W35" s="1" t="s">
        <v>441</v>
      </c>
      <c r="X35" s="1" t="s">
        <v>102</v>
      </c>
      <c r="Y35" s="1" t="s">
        <v>96</v>
      </c>
      <c r="Z35" s="1" t="s">
        <v>127</v>
      </c>
      <c r="AA35" s="1" t="s">
        <v>61</v>
      </c>
      <c r="AB35" s="1" t="s">
        <v>59</v>
      </c>
      <c r="AC35" s="1" t="s">
        <v>128</v>
      </c>
      <c r="AD35" s="1" t="s">
        <v>103</v>
      </c>
      <c r="AE35" s="1" t="s">
        <v>102</v>
      </c>
      <c r="AF35" s="1" t="s">
        <v>69</v>
      </c>
      <c r="AG35" s="1" t="s">
        <v>89</v>
      </c>
      <c r="AH35" s="1" t="s">
        <v>303</v>
      </c>
      <c r="AI35" s="1">
        <f>IFERROR(_xlfn.XLOOKUP(Table1[[#This Row],[Audio Url]],Qc!C:C,Qc!F:F),"")</f>
        <v>0</v>
      </c>
      <c r="AJ35" s="1" t="str">
        <f>IFERROR(_xlfn.XLOOKUP(Table1[[#This Row],[Audio Url]],Qc!C:C,Qc!E:E),"")</f>
        <v>Correctly Done</v>
      </c>
      <c r="AK35" s="1" t="s">
        <v>38</v>
      </c>
      <c r="AL35" s="1" t="s">
        <v>38</v>
      </c>
      <c r="AM35" s="1" t="s">
        <v>43</v>
      </c>
      <c r="AN35" s="1" t="s">
        <v>2243</v>
      </c>
      <c r="AO35" t="str">
        <f>IF(Table1[[#This Row],[Audio Duration (in secs)]]&gt;180,"Greater than 3 Minutes","Less than 3 Minutes")</f>
        <v>Greater than 3 Minutes</v>
      </c>
      <c r="AP3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5" t="str">
        <f>IFERROR(VLOOKUP(Table1[[#This Row],[சாதி/Caste]],MApping!$E$1:$F$10,2,0),"Others")</f>
        <v>Others</v>
      </c>
      <c r="AR35">
        <f>VLOOKUP(Table1[[#This Row],[பாலினம்/Gender]],Factor!$F$26:$I$28,4,0)</f>
        <v>0.8936170212765957</v>
      </c>
      <c r="AS35">
        <f>VLOOKUP(Table1[[#This Row],[பதிலளித்தவரின் வயது/Age Group]],Factor!$F$35:$I$39,4,0)</f>
        <v>1.2824427480916032</v>
      </c>
      <c r="AT35">
        <f>VLOOKUP(Table1[[#This Row],[பதிலளித்தவரின் வயது/Age Group]]&amp;Table1[[#This Row],[பாலினம்/Gender]],Factor!$A$45:$G$53,7,0)</f>
        <v>0.95454545454545459</v>
      </c>
      <c r="AU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">
        <f>VLOOKUP(Table1[[#This Row],[Rev Caste]],Factor!$F$59:$I$68,4,0)</f>
        <v>5.9154929577464786E-2</v>
      </c>
      <c r="AW35">
        <f>Table1[[#This Row],[2021 Ae Factor]]*Table1[[#This Row],[Age &amp; Gender Factor]]</f>
        <v>0.95454545454545459</v>
      </c>
      <c r="AX35">
        <f t="shared" si="0"/>
        <v>10.4557629</v>
      </c>
      <c r="AY35">
        <f t="shared" si="1"/>
        <v>78.7050725</v>
      </c>
    </row>
    <row r="36" spans="1:51" x14ac:dyDescent="0.25">
      <c r="A36" s="1" t="s">
        <v>304</v>
      </c>
      <c r="B36" s="1" t="s">
        <v>305</v>
      </c>
      <c r="C36" s="2">
        <v>45868</v>
      </c>
      <c r="D36" s="1" t="s">
        <v>306</v>
      </c>
      <c r="E36" s="1" t="s">
        <v>256</v>
      </c>
      <c r="F36" s="1" t="s">
        <v>307</v>
      </c>
      <c r="G36" s="1">
        <v>112</v>
      </c>
      <c r="H36" s="1" t="s">
        <v>37</v>
      </c>
      <c r="I36" s="1" t="s">
        <v>245</v>
      </c>
      <c r="J36" s="1" t="s">
        <v>246</v>
      </c>
      <c r="K36" s="1" t="s">
        <v>51</v>
      </c>
      <c r="L36" s="1" t="s">
        <v>79</v>
      </c>
      <c r="M36" s="1" t="s">
        <v>112</v>
      </c>
      <c r="N36" s="1" t="s">
        <v>308</v>
      </c>
      <c r="O36" s="1" t="s">
        <v>55</v>
      </c>
      <c r="P36" s="1">
        <v>9788841838</v>
      </c>
      <c r="Q36" s="1" t="s">
        <v>39</v>
      </c>
      <c r="R36" s="1" t="s">
        <v>57</v>
      </c>
      <c r="S36" s="1" t="s">
        <v>114</v>
      </c>
      <c r="T36" s="1" t="s">
        <v>138</v>
      </c>
      <c r="U36" s="1" t="s">
        <v>302</v>
      </c>
      <c r="V36" s="1" t="s">
        <v>166</v>
      </c>
      <c r="W36" s="1" t="s">
        <v>101</v>
      </c>
      <c r="X36" s="1" t="s">
        <v>102</v>
      </c>
      <c r="Y36" s="1" t="s">
        <v>289</v>
      </c>
      <c r="Z36" s="1" t="s">
        <v>127</v>
      </c>
      <c r="AA36" s="1" t="s">
        <v>100</v>
      </c>
      <c r="AB36" s="1" t="s">
        <v>85</v>
      </c>
      <c r="AC36" s="1" t="s">
        <v>128</v>
      </c>
      <c r="AD36" s="1" t="s">
        <v>116</v>
      </c>
      <c r="AE36" s="1" t="s">
        <v>68</v>
      </c>
      <c r="AF36" s="1" t="s">
        <v>104</v>
      </c>
      <c r="AG36" s="1" t="s">
        <v>89</v>
      </c>
      <c r="AH36" s="1" t="s">
        <v>270</v>
      </c>
      <c r="AI36" s="1" t="str">
        <f>IFERROR(_xlfn.XLOOKUP(Table1[[#This Row],[Audio Url]],Qc!C:C,Qc!F:F),"")</f>
        <v xml:space="preserve">they are speaking among themselves </v>
      </c>
      <c r="AJ36" s="1" t="str">
        <f>IFERROR(_xlfn.XLOOKUP(Table1[[#This Row],[Audio Url]],Qc!C:C,Qc!E:E),"")</f>
        <v>Fake Audio/Empty Audio</v>
      </c>
      <c r="AK36" s="1" t="s">
        <v>38</v>
      </c>
      <c r="AL36" s="1" t="s">
        <v>38</v>
      </c>
      <c r="AM36" s="1" t="s">
        <v>43</v>
      </c>
      <c r="AN36" s="1" t="s">
        <v>2242</v>
      </c>
      <c r="AO36" t="str">
        <f>IF(Table1[[#This Row],[Audio Duration (in secs)]]&gt;180,"Greater than 3 Minutes","Less than 3 Minutes")</f>
        <v>Less than 3 Minutes</v>
      </c>
      <c r="AP3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" t="str">
        <f>IFERROR(VLOOKUP(Table1[[#This Row],[சாதி/Caste]],MApping!$E$1:$F$10,2,0),"Others")</f>
        <v>MUTTARAIYAR</v>
      </c>
      <c r="AR36">
        <f>VLOOKUP(Table1[[#This Row],[பாலினம்/Gender]],Factor!$F$26:$I$28,4,0)</f>
        <v>1.1351351351351351</v>
      </c>
      <c r="AS36">
        <f>VLOOKUP(Table1[[#This Row],[பதிலளித்தவரின் வயது/Age Group]],Factor!$F$35:$I$39,4,0)</f>
        <v>0.84</v>
      </c>
      <c r="AT36">
        <f>VLOOKUP(Table1[[#This Row],[பதிலளித்தவரின் வயது/Age Group]]&amp;Table1[[#This Row],[பாலினம்/Gender]],Factor!$A$45:$G$53,7,0)</f>
        <v>0.80769230769230771</v>
      </c>
      <c r="AU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6">
        <f>VLOOKUP(Table1[[#This Row],[Rev Caste]],Factor!$F$59:$I$68,4,0)</f>
        <v>2.0275862068965518</v>
      </c>
      <c r="AW36">
        <f>Table1[[#This Row],[2021 Ae Factor]]*Table1[[#This Row],[Age &amp; Gender Factor]]</f>
        <v>0.80769230769230771</v>
      </c>
      <c r="AX36">
        <f t="shared" si="0"/>
        <v>10.4607367</v>
      </c>
      <c r="AY36">
        <f t="shared" si="1"/>
        <v>78.6824984</v>
      </c>
    </row>
    <row r="37" spans="1:51" x14ac:dyDescent="0.25">
      <c r="A37" s="1" t="s">
        <v>309</v>
      </c>
      <c r="B37" s="1" t="s">
        <v>310</v>
      </c>
      <c r="C37" s="2">
        <v>45868</v>
      </c>
      <c r="D37" s="1" t="s">
        <v>311</v>
      </c>
      <c r="E37" s="1" t="s">
        <v>256</v>
      </c>
      <c r="F37" s="1" t="s">
        <v>312</v>
      </c>
      <c r="G37" s="1">
        <v>116</v>
      </c>
      <c r="H37" s="1" t="s">
        <v>37</v>
      </c>
      <c r="I37" s="1" t="s">
        <v>245</v>
      </c>
      <c r="J37" s="1" t="s">
        <v>246</v>
      </c>
      <c r="K37" s="1" t="s">
        <v>51</v>
      </c>
      <c r="L37" s="1" t="s">
        <v>79</v>
      </c>
      <c r="M37" s="1" t="s">
        <v>112</v>
      </c>
      <c r="N37" s="1" t="s">
        <v>313</v>
      </c>
      <c r="O37" s="1" t="s">
        <v>55</v>
      </c>
      <c r="P37" s="1">
        <v>9655350702</v>
      </c>
      <c r="Q37" s="1" t="s">
        <v>39</v>
      </c>
      <c r="R37" s="1" t="s">
        <v>125</v>
      </c>
      <c r="S37" s="1" t="s">
        <v>58</v>
      </c>
      <c r="T37" s="1" t="s">
        <v>138</v>
      </c>
      <c r="U37" s="1" t="s">
        <v>302</v>
      </c>
      <c r="V37" s="1" t="s">
        <v>166</v>
      </c>
      <c r="W37" s="1" t="s">
        <v>198</v>
      </c>
      <c r="X37" s="1" t="s">
        <v>63</v>
      </c>
      <c r="Y37" s="1" t="s">
        <v>38</v>
      </c>
      <c r="Z37" s="1" t="s">
        <v>127</v>
      </c>
      <c r="AA37" s="1" t="s">
        <v>61</v>
      </c>
      <c r="AB37" s="1" t="s">
        <v>85</v>
      </c>
      <c r="AC37" s="1" t="s">
        <v>128</v>
      </c>
      <c r="AD37" s="1" t="s">
        <v>116</v>
      </c>
      <c r="AE37" s="1" t="s">
        <v>68</v>
      </c>
      <c r="AF37" s="1" t="s">
        <v>104</v>
      </c>
      <c r="AG37" s="1" t="s">
        <v>89</v>
      </c>
      <c r="AH37" s="1" t="s">
        <v>270</v>
      </c>
      <c r="AI37" s="1" t="str">
        <f>IFERROR(_xlfn.XLOOKUP(Table1[[#This Row],[Audio Url]],Qc!C:C,Qc!F:F),"")</f>
        <v xml:space="preserve">starting first 3 questions asked only </v>
      </c>
      <c r="AJ37" s="1" t="str">
        <f>IFERROR(_xlfn.XLOOKUP(Table1[[#This Row],[Audio Url]],Qc!C:C,Qc!E:E),"")</f>
        <v>Not Asking All The Questions</v>
      </c>
      <c r="AK37" s="1" t="s">
        <v>38</v>
      </c>
      <c r="AL37" s="1" t="s">
        <v>38</v>
      </c>
      <c r="AM37" s="1" t="s">
        <v>43</v>
      </c>
      <c r="AN37" s="1" t="s">
        <v>2243</v>
      </c>
      <c r="AO37" t="str">
        <f>IF(Table1[[#This Row],[Audio Duration (in secs)]]&gt;180,"Greater than 3 Minutes","Less than 3 Minutes")</f>
        <v>Less than 3 Minutes</v>
      </c>
      <c r="AP3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7" t="str">
        <f>IFERROR(VLOOKUP(Table1[[#This Row],[சாதி/Caste]],MApping!$E$1:$F$10,2,0),"Others")</f>
        <v>MUTTARAIYAR</v>
      </c>
      <c r="AR37">
        <f>VLOOKUP(Table1[[#This Row],[பாலினம்/Gender]],Factor!$F$26:$I$28,4,0)</f>
        <v>1.1351351351351351</v>
      </c>
      <c r="AS37">
        <f>VLOOKUP(Table1[[#This Row],[பதிலளித்தவரின் வயது/Age Group]],Factor!$F$35:$I$39,4,0)</f>
        <v>0.84</v>
      </c>
      <c r="AT37">
        <f>VLOOKUP(Table1[[#This Row],[பதிலளித்தவரின் வயது/Age Group]]&amp;Table1[[#This Row],[பாலினம்/Gender]],Factor!$A$45:$G$53,7,0)</f>
        <v>0.80769230769230771</v>
      </c>
      <c r="AU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">
        <f>VLOOKUP(Table1[[#This Row],[Rev Caste]],Factor!$F$59:$I$68,4,0)</f>
        <v>2.0275862068965518</v>
      </c>
      <c r="AW37">
        <f>Table1[[#This Row],[2021 Ae Factor]]*Table1[[#This Row],[Age &amp; Gender Factor]]</f>
        <v>0.80769230769230771</v>
      </c>
      <c r="AX37">
        <f t="shared" si="0"/>
        <v>10.460229999999999</v>
      </c>
      <c r="AY37">
        <f t="shared" si="1"/>
        <v>78.682713300000003</v>
      </c>
    </row>
    <row r="38" spans="1:51" x14ac:dyDescent="0.25">
      <c r="A38" s="1" t="s">
        <v>314</v>
      </c>
      <c r="B38" s="1" t="s">
        <v>315</v>
      </c>
      <c r="C38" s="2">
        <v>45868</v>
      </c>
      <c r="D38" s="1" t="s">
        <v>316</v>
      </c>
      <c r="E38" s="1" t="s">
        <v>75</v>
      </c>
      <c r="F38" s="1" t="s">
        <v>317</v>
      </c>
      <c r="G38" s="1">
        <v>304</v>
      </c>
      <c r="H38" s="1" t="s">
        <v>37</v>
      </c>
      <c r="I38" s="1" t="s">
        <v>77</v>
      </c>
      <c r="J38" s="1" t="s">
        <v>78</v>
      </c>
      <c r="K38" s="1" t="s">
        <v>51</v>
      </c>
      <c r="L38" s="1" t="s">
        <v>79</v>
      </c>
      <c r="M38" s="1" t="s">
        <v>80</v>
      </c>
      <c r="N38" s="1" t="s">
        <v>318</v>
      </c>
      <c r="O38" s="1" t="s">
        <v>55</v>
      </c>
      <c r="P38" s="1">
        <v>9655444905</v>
      </c>
      <c r="Q38" s="1" t="s">
        <v>39</v>
      </c>
      <c r="R38" s="1" t="s">
        <v>98</v>
      </c>
      <c r="S38" s="1" t="s">
        <v>58</v>
      </c>
      <c r="T38" s="1" t="s">
        <v>99</v>
      </c>
      <c r="U38" s="1" t="s">
        <v>84</v>
      </c>
      <c r="V38" s="1" t="s">
        <v>100</v>
      </c>
      <c r="W38" s="1" t="s">
        <v>101</v>
      </c>
      <c r="X38" s="1" t="s">
        <v>102</v>
      </c>
      <c r="Y38" s="1" t="s">
        <v>96</v>
      </c>
      <c r="Z38" s="1" t="s">
        <v>127</v>
      </c>
      <c r="AA38" s="1" t="s">
        <v>61</v>
      </c>
      <c r="AB38" s="1" t="s">
        <v>85</v>
      </c>
      <c r="AC38" s="1" t="s">
        <v>66</v>
      </c>
      <c r="AD38" s="1" t="s">
        <v>103</v>
      </c>
      <c r="AE38" s="1" t="s">
        <v>102</v>
      </c>
      <c r="AF38" s="1" t="s">
        <v>104</v>
      </c>
      <c r="AG38" s="1" t="s">
        <v>319</v>
      </c>
      <c r="AH38" s="1" t="s">
        <v>320</v>
      </c>
      <c r="AI38" s="1">
        <f>IFERROR(_xlfn.XLOOKUP(Table1[[#This Row],[Audio Url]],Qc!C:C,Qc!F:F),"")</f>
        <v>0</v>
      </c>
      <c r="AJ38" s="1" t="str">
        <f>IFERROR(_xlfn.XLOOKUP(Table1[[#This Row],[Audio Url]],Qc!C:C,Qc!E:E),"")</f>
        <v>Correctly Done</v>
      </c>
      <c r="AK38" s="1" t="s">
        <v>38</v>
      </c>
      <c r="AL38" s="1" t="s">
        <v>38</v>
      </c>
      <c r="AM38" s="1" t="s">
        <v>43</v>
      </c>
      <c r="AN38" s="1" t="s">
        <v>2243</v>
      </c>
      <c r="AO38" t="str">
        <f>IF(Table1[[#This Row],[Audio Duration (in secs)]]&gt;180,"Greater than 3 Minutes","Less than 3 Minutes")</f>
        <v>Greater than 3 Minutes</v>
      </c>
      <c r="AP3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" t="str">
        <f>IFERROR(VLOOKUP(Table1[[#This Row],[சாதி/Caste]],MApping!$E$1:$F$10,2,0),"Others")</f>
        <v>Others</v>
      </c>
      <c r="AR38">
        <f>VLOOKUP(Table1[[#This Row],[பாலினம்/Gender]],Factor!$F$26:$I$28,4,0)</f>
        <v>1.1351351351351351</v>
      </c>
      <c r="AS38">
        <f>VLOOKUP(Table1[[#This Row],[பதிலளித்தவரின் வயது/Age Group]],Factor!$F$35:$I$39,4,0)</f>
        <v>0.84</v>
      </c>
      <c r="AT38">
        <f>VLOOKUP(Table1[[#This Row],[பதிலளித்தவரின் வயது/Age Group]]&amp;Table1[[#This Row],[பாலினம்/Gender]],Factor!$A$45:$G$53,7,0)</f>
        <v>0.80769230769230771</v>
      </c>
      <c r="AU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8">
        <f>VLOOKUP(Table1[[#This Row],[Rev Caste]],Factor!$F$59:$I$68,4,0)</f>
        <v>5.9154929577464786E-2</v>
      </c>
      <c r="AW38">
        <f>Table1[[#This Row],[2021 Ae Factor]]*Table1[[#This Row],[Age &amp; Gender Factor]]</f>
        <v>1.6163537898544778</v>
      </c>
      <c r="AX38">
        <f t="shared" si="0"/>
        <v>10.4597091</v>
      </c>
      <c r="AY38">
        <f t="shared" si="1"/>
        <v>78.702232300000006</v>
      </c>
    </row>
    <row r="39" spans="1:51" x14ac:dyDescent="0.25">
      <c r="A39" s="1" t="s">
        <v>321</v>
      </c>
      <c r="B39" s="1" t="s">
        <v>322</v>
      </c>
      <c r="C39" s="2">
        <v>45868</v>
      </c>
      <c r="D39" s="1" t="s">
        <v>323</v>
      </c>
      <c r="E39" s="1" t="s">
        <v>256</v>
      </c>
      <c r="F39" s="1" t="s">
        <v>324</v>
      </c>
      <c r="G39" s="1">
        <v>110</v>
      </c>
      <c r="H39" s="1" t="s">
        <v>37</v>
      </c>
      <c r="I39" s="1" t="s">
        <v>245</v>
      </c>
      <c r="J39" s="1" t="s">
        <v>246</v>
      </c>
      <c r="K39" s="1" t="s">
        <v>51</v>
      </c>
      <c r="L39" s="1" t="s">
        <v>79</v>
      </c>
      <c r="M39" s="1" t="s">
        <v>325</v>
      </c>
      <c r="N39" s="1" t="s">
        <v>326</v>
      </c>
      <c r="O39" s="1" t="s">
        <v>55</v>
      </c>
      <c r="P39" s="1">
        <v>6381206940</v>
      </c>
      <c r="Q39" s="1" t="s">
        <v>56</v>
      </c>
      <c r="R39" s="1" t="s">
        <v>220</v>
      </c>
      <c r="S39" s="1" t="s">
        <v>58</v>
      </c>
      <c r="T39" s="1" t="s">
        <v>138</v>
      </c>
      <c r="U39" s="1" t="s">
        <v>302</v>
      </c>
      <c r="V39" s="1" t="s">
        <v>61</v>
      </c>
      <c r="W39" s="1" t="s">
        <v>126</v>
      </c>
      <c r="X39" s="1" t="s">
        <v>115</v>
      </c>
      <c r="Y39" s="1" t="s">
        <v>38</v>
      </c>
      <c r="Z39" s="1" t="s">
        <v>127</v>
      </c>
      <c r="AA39" s="1" t="s">
        <v>100</v>
      </c>
      <c r="AB39" s="1" t="s">
        <v>85</v>
      </c>
      <c r="AC39" s="1" t="s">
        <v>128</v>
      </c>
      <c r="AD39" s="1" t="s">
        <v>116</v>
      </c>
      <c r="AE39" s="1" t="s">
        <v>102</v>
      </c>
      <c r="AF39" s="1" t="s">
        <v>117</v>
      </c>
      <c r="AG39" s="1" t="s">
        <v>89</v>
      </c>
      <c r="AH39" s="1" t="s">
        <v>270</v>
      </c>
      <c r="AI39" s="1" t="str">
        <f>IFERROR(_xlfn.XLOOKUP(Table1[[#This Row],[Audio Url]],Qc!C:C,Qc!F:F),"")</f>
        <v xml:space="preserve">emty </v>
      </c>
      <c r="AJ39" s="1" t="str">
        <f>IFERROR(_xlfn.XLOOKUP(Table1[[#This Row],[Audio Url]],Qc!C:C,Qc!E:E),"")</f>
        <v>Fake Audio/Empty Audio</v>
      </c>
      <c r="AK39" s="1" t="s">
        <v>38</v>
      </c>
      <c r="AL39" s="1" t="s">
        <v>38</v>
      </c>
      <c r="AM39" s="1" t="s">
        <v>43</v>
      </c>
      <c r="AN39" s="1" t="s">
        <v>2242</v>
      </c>
      <c r="AO39" t="str">
        <f>IF(Table1[[#This Row],[Audio Duration (in secs)]]&gt;180,"Greater than 3 Minutes","Less than 3 Minutes")</f>
        <v>Less than 3 Minutes</v>
      </c>
      <c r="AP3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9" t="str">
        <f>IFERROR(VLOOKUP(Table1[[#This Row],[சாதி/Caste]],MApping!$E$1:$F$10,2,0),"Others")</f>
        <v>MUTTARAIYAR</v>
      </c>
      <c r="AR39">
        <f>VLOOKUP(Table1[[#This Row],[பாலினம்/Gender]],Factor!$F$26:$I$28,4,0)</f>
        <v>1.1351351351351351</v>
      </c>
      <c r="AS39">
        <f>VLOOKUP(Table1[[#This Row],[பதிலளித்தவரின் வயது/Age Group]],Factor!$F$35:$I$39,4,0)</f>
        <v>1.2824427480916032</v>
      </c>
      <c r="AT39">
        <f>VLOOKUP(Table1[[#This Row],[பதிலளித்தவரின் வயது/Age Group]]&amp;Table1[[#This Row],[பாலினம்/Gender]],Factor!$A$45:$G$53,7,0)</f>
        <v>1.9534883720930234</v>
      </c>
      <c r="AU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">
        <f>VLOOKUP(Table1[[#This Row],[Rev Caste]],Factor!$F$59:$I$68,4,0)</f>
        <v>2.0275862068965518</v>
      </c>
      <c r="AW39">
        <f>Table1[[#This Row],[2021 Ae Factor]]*Table1[[#This Row],[Age &amp; Gender Factor]]</f>
        <v>1.1563355157222239</v>
      </c>
      <c r="AX39">
        <f t="shared" si="0"/>
        <v>10.460075</v>
      </c>
      <c r="AY39">
        <f t="shared" si="1"/>
        <v>78.68262</v>
      </c>
    </row>
    <row r="40" spans="1:51" x14ac:dyDescent="0.25">
      <c r="A40" s="1" t="s">
        <v>327</v>
      </c>
      <c r="B40" s="1" t="s">
        <v>328</v>
      </c>
      <c r="C40" s="2">
        <v>45868</v>
      </c>
      <c r="D40" s="1" t="s">
        <v>329</v>
      </c>
      <c r="E40" s="1" t="s">
        <v>256</v>
      </c>
      <c r="F40" s="1" t="s">
        <v>330</v>
      </c>
      <c r="G40" s="1">
        <v>115</v>
      </c>
      <c r="H40" s="1" t="s">
        <v>37</v>
      </c>
      <c r="I40" s="1" t="s">
        <v>245</v>
      </c>
      <c r="J40" s="1" t="s">
        <v>246</v>
      </c>
      <c r="K40" s="1" t="s">
        <v>51</v>
      </c>
      <c r="L40" s="1" t="s">
        <v>79</v>
      </c>
      <c r="M40" s="1" t="s">
        <v>112</v>
      </c>
      <c r="N40" s="1" t="s">
        <v>331</v>
      </c>
      <c r="O40" s="1" t="s">
        <v>136</v>
      </c>
      <c r="P40" s="1">
        <v>9344929889</v>
      </c>
      <c r="Q40" s="1" t="s">
        <v>56</v>
      </c>
      <c r="R40" s="1" t="s">
        <v>137</v>
      </c>
      <c r="S40" s="1" t="s">
        <v>114</v>
      </c>
      <c r="T40" s="1" t="s">
        <v>99</v>
      </c>
      <c r="U40" s="1" t="s">
        <v>84</v>
      </c>
      <c r="V40" s="1" t="s">
        <v>100</v>
      </c>
      <c r="W40" s="1" t="s">
        <v>101</v>
      </c>
      <c r="X40" s="1" t="s">
        <v>102</v>
      </c>
      <c r="Y40" s="1" t="s">
        <v>289</v>
      </c>
      <c r="Z40" s="1" t="s">
        <v>64</v>
      </c>
      <c r="AA40" s="1" t="s">
        <v>38</v>
      </c>
      <c r="AB40" s="1" t="s">
        <v>65</v>
      </c>
      <c r="AC40" s="1" t="s">
        <v>66</v>
      </c>
      <c r="AD40" s="1" t="s">
        <v>103</v>
      </c>
      <c r="AE40" s="1" t="s">
        <v>68</v>
      </c>
      <c r="AF40" s="1" t="s">
        <v>69</v>
      </c>
      <c r="AG40" s="1" t="s">
        <v>89</v>
      </c>
      <c r="AH40" s="1" t="s">
        <v>270</v>
      </c>
      <c r="AI40" s="1" t="str">
        <f>IFERROR(_xlfn.XLOOKUP(Table1[[#This Row],[Audio Url]],Qc!C:C,Qc!F:F),"")</f>
        <v xml:space="preserve">not asking anything </v>
      </c>
      <c r="AJ40" s="1" t="str">
        <f>IFERROR(_xlfn.XLOOKUP(Table1[[#This Row],[Audio Url]],Qc!C:C,Qc!E:E),"")</f>
        <v>Fake Audio/Empty Audio</v>
      </c>
      <c r="AK40" s="1" t="s">
        <v>38</v>
      </c>
      <c r="AL40" s="1" t="s">
        <v>38</v>
      </c>
      <c r="AM40" s="1" t="s">
        <v>43</v>
      </c>
      <c r="AN40" s="1" t="s">
        <v>2242</v>
      </c>
      <c r="AO40" t="str">
        <f>IF(Table1[[#This Row],[Audio Duration (in secs)]]&gt;180,"Greater than 3 Minutes","Less than 3 Minutes")</f>
        <v>Less than 3 Minutes</v>
      </c>
      <c r="AP4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" t="str">
        <f>IFERROR(VLOOKUP(Table1[[#This Row],[சாதி/Caste]],MApping!$E$1:$F$10,2,0),"Others")</f>
        <v>MUTTARAIYAR</v>
      </c>
      <c r="AR40">
        <f>VLOOKUP(Table1[[#This Row],[பாலினம்/Gender]],Factor!$F$26:$I$28,4,0)</f>
        <v>0.8936170212765957</v>
      </c>
      <c r="AS40">
        <f>VLOOKUP(Table1[[#This Row],[பதிலளித்தவரின் வயது/Age Group]],Factor!$F$35:$I$39,4,0)</f>
        <v>1.2824427480916032</v>
      </c>
      <c r="AT40">
        <f>VLOOKUP(Table1[[#This Row],[பதிலளித்தவரின் வயது/Age Group]]&amp;Table1[[#This Row],[பாலினம்/Gender]],Factor!$A$45:$G$53,7,0)</f>
        <v>0.95454545454545459</v>
      </c>
      <c r="AU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0">
        <f>VLOOKUP(Table1[[#This Row],[Rev Caste]],Factor!$F$59:$I$68,4,0)</f>
        <v>2.0275862068965518</v>
      </c>
      <c r="AW40">
        <f>Table1[[#This Row],[2021 Ae Factor]]*Table1[[#This Row],[Age &amp; Gender Factor]]</f>
        <v>1.9102362971007465</v>
      </c>
      <c r="AX40">
        <f t="shared" si="0"/>
        <v>10.460245</v>
      </c>
      <c r="AY40">
        <f t="shared" si="1"/>
        <v>78.6824333</v>
      </c>
    </row>
    <row r="41" spans="1:51" x14ac:dyDescent="0.25">
      <c r="A41" s="1" t="s">
        <v>332</v>
      </c>
      <c r="B41" s="1" t="s">
        <v>333</v>
      </c>
      <c r="C41" s="2">
        <v>45868</v>
      </c>
      <c r="D41" s="1" t="s">
        <v>334</v>
      </c>
      <c r="E41" s="1" t="s">
        <v>256</v>
      </c>
      <c r="F41" s="1" t="s">
        <v>335</v>
      </c>
      <c r="G41" s="1">
        <v>190</v>
      </c>
      <c r="H41" s="1" t="s">
        <v>37</v>
      </c>
      <c r="I41" s="1" t="s">
        <v>245</v>
      </c>
      <c r="J41" s="1" t="s">
        <v>246</v>
      </c>
      <c r="K41" s="1" t="s">
        <v>51</v>
      </c>
      <c r="L41" s="1" t="s">
        <v>79</v>
      </c>
      <c r="M41" s="1" t="s">
        <v>112</v>
      </c>
      <c r="N41" s="1" t="s">
        <v>336</v>
      </c>
      <c r="O41" s="1" t="s">
        <v>136</v>
      </c>
      <c r="P41" s="1">
        <v>8072379197</v>
      </c>
      <c r="Q41" s="1" t="s">
        <v>56</v>
      </c>
      <c r="R41" s="1" t="s">
        <v>137</v>
      </c>
      <c r="S41" s="1" t="s">
        <v>114</v>
      </c>
      <c r="T41" s="1" t="s">
        <v>59</v>
      </c>
      <c r="U41" s="1" t="s">
        <v>302</v>
      </c>
      <c r="V41" s="1" t="s">
        <v>61</v>
      </c>
      <c r="W41" s="1" t="s">
        <v>126</v>
      </c>
      <c r="X41" s="1" t="s">
        <v>102</v>
      </c>
      <c r="Y41" s="1" t="s">
        <v>96</v>
      </c>
      <c r="Z41" s="1" t="s">
        <v>127</v>
      </c>
      <c r="AA41" s="1" t="s">
        <v>100</v>
      </c>
      <c r="AB41" s="1" t="s">
        <v>59</v>
      </c>
      <c r="AC41" s="1" t="s">
        <v>128</v>
      </c>
      <c r="AD41" s="1" t="s">
        <v>87</v>
      </c>
      <c r="AE41" s="1" t="s">
        <v>68</v>
      </c>
      <c r="AF41" s="1" t="s">
        <v>337</v>
      </c>
      <c r="AG41" s="1" t="s">
        <v>89</v>
      </c>
      <c r="AH41" s="1" t="s">
        <v>270</v>
      </c>
      <c r="AI41" s="1" t="str">
        <f>IFERROR(_xlfn.XLOOKUP(Table1[[#This Row],[Audio Url]],Qc!C:C,Qc!F:F),"")</f>
        <v xml:space="preserve">correctly done </v>
      </c>
      <c r="AJ41" s="1" t="str">
        <f>IFERROR(_xlfn.XLOOKUP(Table1[[#This Row],[Audio Url]],Qc!C:C,Qc!E:E),"")</f>
        <v>Correctly Done</v>
      </c>
      <c r="AK41" s="1" t="s">
        <v>38</v>
      </c>
      <c r="AL41" s="1" t="s">
        <v>38</v>
      </c>
      <c r="AM41" s="1" t="s">
        <v>43</v>
      </c>
      <c r="AN41" s="1" t="s">
        <v>2243</v>
      </c>
      <c r="AO41" t="str">
        <f>IF(Table1[[#This Row],[Audio Duration (in secs)]]&gt;180,"Greater than 3 Minutes","Less than 3 Minutes")</f>
        <v>Greater than 3 Minutes</v>
      </c>
      <c r="AP4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1" t="str">
        <f>IFERROR(VLOOKUP(Table1[[#This Row],[சாதி/Caste]],MApping!$E$1:$F$10,2,0),"Others")</f>
        <v>MUTTARAIYAR</v>
      </c>
      <c r="AR41">
        <f>VLOOKUP(Table1[[#This Row],[பாலினம்/Gender]],Factor!$F$26:$I$28,4,0)</f>
        <v>0.8936170212765957</v>
      </c>
      <c r="AS41">
        <f>VLOOKUP(Table1[[#This Row],[பதிலளித்தவரின் வயது/Age Group]],Factor!$F$35:$I$39,4,0)</f>
        <v>1.2824427480916032</v>
      </c>
      <c r="AT41">
        <f>VLOOKUP(Table1[[#This Row],[பதிலளித்தவரின் வயது/Age Group]]&amp;Table1[[#This Row],[பாலினம்/Gender]],Factor!$A$45:$G$53,7,0)</f>
        <v>0.95454545454545459</v>
      </c>
      <c r="AU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">
        <f>VLOOKUP(Table1[[#This Row],[Rev Caste]],Factor!$F$59:$I$68,4,0)</f>
        <v>2.0275862068965518</v>
      </c>
      <c r="AW41">
        <f>Table1[[#This Row],[2021 Ae Factor]]*Table1[[#This Row],[Age &amp; Gender Factor]]</f>
        <v>0.56502758154608668</v>
      </c>
      <c r="AX41">
        <f t="shared" si="0"/>
        <v>10.4598067</v>
      </c>
      <c r="AY41">
        <f t="shared" si="1"/>
        <v>78.6825817</v>
      </c>
    </row>
    <row r="42" spans="1:51" x14ac:dyDescent="0.25">
      <c r="A42" s="1" t="s">
        <v>338</v>
      </c>
      <c r="B42" s="1" t="s">
        <v>339</v>
      </c>
      <c r="C42" s="2">
        <v>45868</v>
      </c>
      <c r="D42" s="1" t="s">
        <v>340</v>
      </c>
      <c r="E42" s="1" t="s">
        <v>341</v>
      </c>
      <c r="F42" s="1" t="s">
        <v>342</v>
      </c>
      <c r="G42" s="1">
        <v>338</v>
      </c>
      <c r="H42" s="1" t="s">
        <v>37</v>
      </c>
      <c r="I42" s="1" t="s">
        <v>77</v>
      </c>
      <c r="J42" s="1" t="s">
        <v>78</v>
      </c>
      <c r="K42" s="1" t="s">
        <v>51</v>
      </c>
      <c r="L42" s="1" t="s">
        <v>79</v>
      </c>
      <c r="M42" s="1" t="s">
        <v>80</v>
      </c>
      <c r="N42" s="1" t="s">
        <v>97</v>
      </c>
      <c r="O42" s="1" t="s">
        <v>55</v>
      </c>
      <c r="P42" s="1" t="s">
        <v>1269</v>
      </c>
      <c r="Q42" s="1" t="s">
        <v>56</v>
      </c>
      <c r="R42" s="1" t="s">
        <v>98</v>
      </c>
      <c r="S42" s="1" t="s">
        <v>58</v>
      </c>
      <c r="T42" s="1" t="s">
        <v>99</v>
      </c>
      <c r="U42" s="1" t="s">
        <v>84</v>
      </c>
      <c r="V42" s="1" t="s">
        <v>166</v>
      </c>
      <c r="W42" s="1" t="s">
        <v>178</v>
      </c>
      <c r="X42" s="1" t="s">
        <v>179</v>
      </c>
      <c r="Y42" s="1" t="s">
        <v>96</v>
      </c>
      <c r="Z42" s="1" t="s">
        <v>64</v>
      </c>
      <c r="AA42" s="1" t="s">
        <v>38</v>
      </c>
      <c r="AB42" s="1" t="s">
        <v>59</v>
      </c>
      <c r="AC42" s="1" t="s">
        <v>128</v>
      </c>
      <c r="AD42" s="1" t="s">
        <v>103</v>
      </c>
      <c r="AE42" s="1" t="s">
        <v>129</v>
      </c>
      <c r="AF42" s="1" t="s">
        <v>69</v>
      </c>
      <c r="AG42" s="1" t="s">
        <v>118</v>
      </c>
      <c r="AH42" s="1" t="s">
        <v>42</v>
      </c>
      <c r="AI42" s="1">
        <f>IFERROR(_xlfn.XLOOKUP(Table1[[#This Row],[Audio Url]],Qc!C:C,Qc!F:F),"")</f>
        <v>0</v>
      </c>
      <c r="AJ42" s="1" t="str">
        <f>IFERROR(_xlfn.XLOOKUP(Table1[[#This Row],[Audio Url]],Qc!C:C,Qc!E:E),"")</f>
        <v>Correctly Done</v>
      </c>
      <c r="AK42" s="1" t="s">
        <v>38</v>
      </c>
      <c r="AL42" s="1" t="s">
        <v>38</v>
      </c>
      <c r="AM42" s="1" t="s">
        <v>43</v>
      </c>
      <c r="AN42" s="1" t="s">
        <v>2243</v>
      </c>
      <c r="AO42" t="str">
        <f>IF(Table1[[#This Row],[Audio Duration (in secs)]]&gt;180,"Greater than 3 Minutes","Less than 3 Minutes")</f>
        <v>Greater than 3 Minutes</v>
      </c>
      <c r="AP4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DMDK</v>
      </c>
      <c r="AQ42" t="str">
        <f>IFERROR(VLOOKUP(Table1[[#This Row],[சாதி/Caste]],MApping!$E$1:$F$10,2,0),"Others")</f>
        <v>DEVENDRA KULA VELLALAR</v>
      </c>
      <c r="AR42">
        <f>VLOOKUP(Table1[[#This Row],[பாலினம்/Gender]],Factor!$F$26:$I$28,4,0)</f>
        <v>1.1351351351351351</v>
      </c>
      <c r="AS42">
        <f>VLOOKUP(Table1[[#This Row],[பதிலளித்தவரின் வயது/Age Group]],Factor!$F$35:$I$39,4,0)</f>
        <v>1.2824427480916032</v>
      </c>
      <c r="AT42">
        <f>VLOOKUP(Table1[[#This Row],[பதிலளித்தவரின் வயது/Age Group]]&amp;Table1[[#This Row],[பாலினம்/Gender]],Factor!$A$45:$G$53,7,0)</f>
        <v>1.9534883720930234</v>
      </c>
      <c r="AU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2">
        <f>VLOOKUP(Table1[[#This Row],[Rev Caste]],Factor!$F$59:$I$68,4,0)</f>
        <v>1.6390243902439026</v>
      </c>
      <c r="AW42">
        <f>Table1[[#This Row],[2021 Ae Factor]]*Table1[[#This Row],[Age &amp; Gender Factor]]</f>
        <v>1.9534883720930234</v>
      </c>
      <c r="AX42">
        <f t="shared" si="0"/>
        <v>10.456378000000001</v>
      </c>
      <c r="AY42">
        <f t="shared" si="1"/>
        <v>78.700345600000006</v>
      </c>
    </row>
    <row r="43" spans="1:51" x14ac:dyDescent="0.25">
      <c r="A43" s="1" t="s">
        <v>343</v>
      </c>
      <c r="B43" s="1" t="s">
        <v>344</v>
      </c>
      <c r="C43" s="2">
        <v>45868</v>
      </c>
      <c r="D43" s="1" t="s">
        <v>345</v>
      </c>
      <c r="E43" s="1" t="s">
        <v>346</v>
      </c>
      <c r="F43" s="1" t="s">
        <v>347</v>
      </c>
      <c r="G43" s="1">
        <v>319</v>
      </c>
      <c r="H43" s="1" t="s">
        <v>37</v>
      </c>
      <c r="I43" s="1" t="s">
        <v>77</v>
      </c>
      <c r="J43" s="1" t="s">
        <v>78</v>
      </c>
      <c r="K43" s="1" t="s">
        <v>51</v>
      </c>
      <c r="L43" s="1" t="s">
        <v>79</v>
      </c>
      <c r="M43" s="1" t="s">
        <v>80</v>
      </c>
      <c r="N43" s="1" t="s">
        <v>348</v>
      </c>
      <c r="O43" s="1" t="s">
        <v>136</v>
      </c>
      <c r="P43" s="1">
        <v>9750255938</v>
      </c>
      <c r="Q43" s="1" t="s">
        <v>56</v>
      </c>
      <c r="R43" s="1" t="s">
        <v>57</v>
      </c>
      <c r="S43" s="1" t="s">
        <v>58</v>
      </c>
      <c r="T43" s="1" t="s">
        <v>59</v>
      </c>
      <c r="U43" s="1" t="s">
        <v>84</v>
      </c>
      <c r="V43" s="1" t="s">
        <v>100</v>
      </c>
      <c r="W43" s="1" t="s">
        <v>62</v>
      </c>
      <c r="X43" s="1" t="s">
        <v>63</v>
      </c>
      <c r="Y43" s="1" t="s">
        <v>38</v>
      </c>
      <c r="Z43" s="1" t="s">
        <v>127</v>
      </c>
      <c r="AA43" s="1" t="s">
        <v>61</v>
      </c>
      <c r="AB43" s="1" t="s">
        <v>59</v>
      </c>
      <c r="AC43" s="1" t="s">
        <v>128</v>
      </c>
      <c r="AD43" s="1" t="s">
        <v>103</v>
      </c>
      <c r="AE43" s="1" t="s">
        <v>102</v>
      </c>
      <c r="AF43" s="1" t="s">
        <v>69</v>
      </c>
      <c r="AG43" s="1" t="s">
        <v>118</v>
      </c>
      <c r="AH43" s="1" t="s">
        <v>42</v>
      </c>
      <c r="AI43" s="1" t="str">
        <f>IFERROR(_xlfn.XLOOKUP(Table1[[#This Row],[Audio Url]],Qc!C:C,Qc!F:F),"")</f>
        <v xml:space="preserve">same voice </v>
      </c>
      <c r="AJ43" s="1" t="str">
        <f>IFERROR(_xlfn.XLOOKUP(Table1[[#This Row],[Audio Url]],Qc!C:C,Qc!E:E),"")</f>
        <v>Taking From Friends And Family</v>
      </c>
      <c r="AK43" s="1" t="s">
        <v>38</v>
      </c>
      <c r="AL43" s="1" t="s">
        <v>38</v>
      </c>
      <c r="AM43" s="1" t="s">
        <v>43</v>
      </c>
      <c r="AN43" s="1" t="s">
        <v>2242</v>
      </c>
      <c r="AO43" t="str">
        <f>IF(Table1[[#This Row],[Audio Duration (in secs)]]&gt;180,"Greater than 3 Minutes","Less than 3 Minutes")</f>
        <v>Greater than 3 Minutes</v>
      </c>
      <c r="AP4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" t="str">
        <f>IFERROR(VLOOKUP(Table1[[#This Row],[சாதி/Caste]],MApping!$E$1:$F$10,2,0),"Others")</f>
        <v>DEVENDRA KULA VELLALAR</v>
      </c>
      <c r="AR43">
        <f>VLOOKUP(Table1[[#This Row],[பாலினம்/Gender]],Factor!$F$26:$I$28,4,0)</f>
        <v>0.8936170212765957</v>
      </c>
      <c r="AS43">
        <f>VLOOKUP(Table1[[#This Row],[பதிலளித்தவரின் வயது/Age Group]],Factor!$F$35:$I$39,4,0)</f>
        <v>1.2824427480916032</v>
      </c>
      <c r="AT43">
        <f>VLOOKUP(Table1[[#This Row],[பதிலளித்தவரின் வயது/Age Group]]&amp;Table1[[#This Row],[பாலினம்/Gender]],Factor!$A$45:$G$53,7,0)</f>
        <v>0.95454545454545459</v>
      </c>
      <c r="AU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3">
        <f>VLOOKUP(Table1[[#This Row],[Rev Caste]],Factor!$F$59:$I$68,4,0)</f>
        <v>1.6390243902439026</v>
      </c>
      <c r="AW43">
        <f>Table1[[#This Row],[2021 Ae Factor]]*Table1[[#This Row],[Age &amp; Gender Factor]]</f>
        <v>1.9102362971007465</v>
      </c>
      <c r="AX43">
        <f t="shared" si="0"/>
        <v>10.458090199999999</v>
      </c>
      <c r="AY43">
        <f t="shared" si="1"/>
        <v>78.699492399999997</v>
      </c>
    </row>
    <row r="44" spans="1:51" x14ac:dyDescent="0.25">
      <c r="A44" s="1" t="s">
        <v>349</v>
      </c>
      <c r="B44" s="1" t="s">
        <v>350</v>
      </c>
      <c r="C44" s="2">
        <v>45868</v>
      </c>
      <c r="D44" s="1" t="s">
        <v>351</v>
      </c>
      <c r="E44" s="1" t="s">
        <v>352</v>
      </c>
      <c r="F44" s="1" t="s">
        <v>353</v>
      </c>
      <c r="G44" s="1">
        <v>132</v>
      </c>
      <c r="H44" s="1" t="s">
        <v>37</v>
      </c>
      <c r="I44" s="1" t="s">
        <v>245</v>
      </c>
      <c r="J44" s="1" t="s">
        <v>246</v>
      </c>
      <c r="K44" s="1" t="s">
        <v>51</v>
      </c>
      <c r="L44" s="1" t="s">
        <v>79</v>
      </c>
      <c r="M44" s="1" t="s">
        <v>112</v>
      </c>
      <c r="N44" s="1" t="s">
        <v>354</v>
      </c>
      <c r="O44" s="1" t="s">
        <v>55</v>
      </c>
      <c r="P44" s="1">
        <v>9786820387</v>
      </c>
      <c r="Q44" s="1" t="s">
        <v>39</v>
      </c>
      <c r="R44" s="1" t="s">
        <v>57</v>
      </c>
      <c r="S44" s="1" t="s">
        <v>58</v>
      </c>
      <c r="T44" s="1" t="s">
        <v>59</v>
      </c>
      <c r="U44" s="1" t="s">
        <v>302</v>
      </c>
      <c r="V44" s="1" t="s">
        <v>166</v>
      </c>
      <c r="W44" s="1" t="s">
        <v>101</v>
      </c>
      <c r="X44" s="1" t="s">
        <v>102</v>
      </c>
      <c r="Y44" s="1" t="s">
        <v>176</v>
      </c>
      <c r="Z44" s="1" t="s">
        <v>127</v>
      </c>
      <c r="AA44" s="1" t="s">
        <v>100</v>
      </c>
      <c r="AB44" s="1" t="s">
        <v>85</v>
      </c>
      <c r="AC44" s="1" t="s">
        <v>66</v>
      </c>
      <c r="AD44" s="1" t="s">
        <v>116</v>
      </c>
      <c r="AE44" s="1" t="s">
        <v>68</v>
      </c>
      <c r="AF44" s="1" t="s">
        <v>117</v>
      </c>
      <c r="AG44" s="1" t="s">
        <v>278</v>
      </c>
      <c r="AH44" s="1" t="s">
        <v>279</v>
      </c>
      <c r="AI44" s="1">
        <f>IFERROR(_xlfn.XLOOKUP(Table1[[#This Row],[Audio Url]],Qc!C:C,Qc!F:F),"")</f>
        <v>0</v>
      </c>
      <c r="AJ44" s="1" t="str">
        <f>IFERROR(_xlfn.XLOOKUP(Table1[[#This Row],[Audio Url]],Qc!C:C,Qc!E:E),"")</f>
        <v>Fake Audio/Empty Audio</v>
      </c>
      <c r="AK44" s="1" t="s">
        <v>38</v>
      </c>
      <c r="AL44" s="1" t="s">
        <v>38</v>
      </c>
      <c r="AM44" s="1" t="s">
        <v>43</v>
      </c>
      <c r="AN44" s="1" t="s">
        <v>2242</v>
      </c>
      <c r="AO44" t="str">
        <f>IF(Table1[[#This Row],[Audio Duration (in secs)]]&gt;180,"Greater than 3 Minutes","Less than 3 Minutes")</f>
        <v>Less than 3 Minutes</v>
      </c>
      <c r="AP4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4" t="str">
        <f>IFERROR(VLOOKUP(Table1[[#This Row],[சாதி/Caste]],MApping!$E$1:$F$10,2,0),"Others")</f>
        <v>MUSLIM</v>
      </c>
      <c r="AR44">
        <f>VLOOKUP(Table1[[#This Row],[பாலினம்/Gender]],Factor!$F$26:$I$28,4,0)</f>
        <v>1.1351351351351351</v>
      </c>
      <c r="AS44">
        <f>VLOOKUP(Table1[[#This Row],[பதிலளித்தவரின் வயது/Age Group]],Factor!$F$35:$I$39,4,0)</f>
        <v>0.84</v>
      </c>
      <c r="AT44">
        <f>VLOOKUP(Table1[[#This Row],[பதிலளித்தவரின் வயது/Age Group]]&amp;Table1[[#This Row],[பாலினம்/Gender]],Factor!$A$45:$G$53,7,0)</f>
        <v>0.80769230769230771</v>
      </c>
      <c r="AU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">
        <f>VLOOKUP(Table1[[#This Row],[Rev Caste]],Factor!$F$59:$I$68,4,0)</f>
        <v>1.2600000000000002</v>
      </c>
      <c r="AW44">
        <f>Table1[[#This Row],[2021 Ae Factor]]*Table1[[#This Row],[Age &amp; Gender Factor]]</f>
        <v>0.80769230769230771</v>
      </c>
      <c r="AX44">
        <f t="shared" si="0"/>
        <v>10.456739900000001</v>
      </c>
      <c r="AY44">
        <f t="shared" si="1"/>
        <v>78.676795100000007</v>
      </c>
    </row>
    <row r="45" spans="1:51" x14ac:dyDescent="0.25">
      <c r="A45" s="1" t="s">
        <v>355</v>
      </c>
      <c r="B45" s="1" t="s">
        <v>356</v>
      </c>
      <c r="C45" s="2">
        <v>45868</v>
      </c>
      <c r="D45" s="1" t="s">
        <v>357</v>
      </c>
      <c r="E45" s="1" t="s">
        <v>358</v>
      </c>
      <c r="F45" s="1" t="s">
        <v>359</v>
      </c>
      <c r="G45" s="1">
        <v>221</v>
      </c>
      <c r="H45" s="1" t="s">
        <v>37</v>
      </c>
      <c r="I45" s="1" t="s">
        <v>77</v>
      </c>
      <c r="J45" s="1" t="s">
        <v>78</v>
      </c>
      <c r="K45" s="1" t="s">
        <v>51</v>
      </c>
      <c r="L45" s="1" t="s">
        <v>79</v>
      </c>
      <c r="M45" s="1" t="s">
        <v>80</v>
      </c>
      <c r="N45" s="1" t="s">
        <v>360</v>
      </c>
      <c r="O45" s="1" t="s">
        <v>136</v>
      </c>
      <c r="P45" s="1">
        <v>9976234034</v>
      </c>
      <c r="Q45" s="1" t="s">
        <v>361</v>
      </c>
      <c r="R45" s="1" t="s">
        <v>137</v>
      </c>
      <c r="S45" s="1" t="s">
        <v>58</v>
      </c>
      <c r="T45" s="1" t="s">
        <v>99</v>
      </c>
      <c r="U45" s="1" t="s">
        <v>84</v>
      </c>
      <c r="V45" s="1" t="s">
        <v>100</v>
      </c>
      <c r="W45" s="1" t="s">
        <v>101</v>
      </c>
      <c r="X45" s="1" t="s">
        <v>102</v>
      </c>
      <c r="Y45" s="1" t="s">
        <v>96</v>
      </c>
      <c r="Z45" s="1" t="s">
        <v>127</v>
      </c>
      <c r="AA45" s="1" t="s">
        <v>61</v>
      </c>
      <c r="AB45" s="1" t="s">
        <v>59</v>
      </c>
      <c r="AC45" s="1" t="s">
        <v>128</v>
      </c>
      <c r="AD45" s="1" t="s">
        <v>103</v>
      </c>
      <c r="AE45" s="1" t="s">
        <v>129</v>
      </c>
      <c r="AF45" s="1" t="s">
        <v>69</v>
      </c>
      <c r="AG45" s="1" t="s">
        <v>118</v>
      </c>
      <c r="AH45" s="1" t="s">
        <v>42</v>
      </c>
      <c r="AI45" s="1" t="str">
        <f>IFERROR(_xlfn.XLOOKUP(Table1[[#This Row],[Audio Url]],Qc!C:C,Qc!F:F),"")</f>
        <v xml:space="preserve">Sam voice </v>
      </c>
      <c r="AJ45" s="1" t="str">
        <f>IFERROR(_xlfn.XLOOKUP(Table1[[#This Row],[Audio Url]],Qc!C:C,Qc!E:E),"")</f>
        <v>Taking From Friends And Family</v>
      </c>
      <c r="AK45" s="1" t="s">
        <v>38</v>
      </c>
      <c r="AL45" s="1" t="s">
        <v>38</v>
      </c>
      <c r="AM45" s="1" t="s">
        <v>43</v>
      </c>
      <c r="AN45" s="1" t="s">
        <v>2242</v>
      </c>
      <c r="AO45" t="str">
        <f>IF(Table1[[#This Row],[Audio Duration (in secs)]]&gt;180,"Greater than 3 Minutes","Less than 3 Minutes")</f>
        <v>Greater than 3 Minutes</v>
      </c>
      <c r="AP4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5" t="str">
        <f>IFERROR(VLOOKUP(Table1[[#This Row],[சாதி/Caste]],MApping!$E$1:$F$10,2,0),"Others")</f>
        <v>DEVENDRA KULA VELLALAR</v>
      </c>
      <c r="AR45">
        <f>VLOOKUP(Table1[[#This Row],[பாலினம்/Gender]],Factor!$F$26:$I$28,4,0)</f>
        <v>0.8936170212765957</v>
      </c>
      <c r="AS45">
        <f>VLOOKUP(Table1[[#This Row],[பதிலளித்தவரின் வயது/Age Group]],Factor!$F$35:$I$39,4,0)</f>
        <v>0.96923076923076912</v>
      </c>
      <c r="AT45">
        <f>VLOOKUP(Table1[[#This Row],[பதிலளித்தவரின் வயது/Age Group]]&amp;Table1[[#This Row],[பாலினம்/Gender]],Factor!$A$45:$G$53,7,0)</f>
        <v>1.1666666666666667</v>
      </c>
      <c r="AU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5">
        <f>VLOOKUP(Table1[[#This Row],[Rev Caste]],Factor!$F$59:$I$68,4,0)</f>
        <v>1.6390243902439026</v>
      </c>
      <c r="AW45">
        <f>Table1[[#This Row],[2021 Ae Factor]]*Table1[[#This Row],[Age &amp; Gender Factor]]</f>
        <v>2.3347332520120236</v>
      </c>
      <c r="AX45">
        <f t="shared" si="0"/>
        <v>10.455580100000001</v>
      </c>
      <c r="AY45">
        <f t="shared" si="1"/>
        <v>78.705190099999996</v>
      </c>
    </row>
    <row r="46" spans="1:51" x14ac:dyDescent="0.25">
      <c r="A46" s="1" t="s">
        <v>362</v>
      </c>
      <c r="B46" s="1" t="s">
        <v>363</v>
      </c>
      <c r="C46" s="2">
        <v>45868</v>
      </c>
      <c r="D46" s="1" t="s">
        <v>364</v>
      </c>
      <c r="E46" s="1" t="s">
        <v>365</v>
      </c>
      <c r="F46" s="1" t="s">
        <v>366</v>
      </c>
      <c r="G46" s="1">
        <v>107</v>
      </c>
      <c r="H46" s="1" t="s">
        <v>37</v>
      </c>
      <c r="I46" s="1" t="s">
        <v>245</v>
      </c>
      <c r="J46" s="1" t="s">
        <v>246</v>
      </c>
      <c r="K46" s="1" t="s">
        <v>51</v>
      </c>
      <c r="L46" s="1" t="s">
        <v>79</v>
      </c>
      <c r="M46" s="1" t="s">
        <v>112</v>
      </c>
      <c r="N46" s="1" t="s">
        <v>367</v>
      </c>
      <c r="O46" s="1" t="s">
        <v>136</v>
      </c>
      <c r="P46" s="1">
        <v>9047843014</v>
      </c>
      <c r="Q46" s="1" t="s">
        <v>39</v>
      </c>
      <c r="R46" s="1" t="s">
        <v>137</v>
      </c>
      <c r="S46" s="1" t="s">
        <v>114</v>
      </c>
      <c r="T46" s="1" t="s">
        <v>138</v>
      </c>
      <c r="U46" s="1" t="s">
        <v>60</v>
      </c>
      <c r="V46" s="1" t="s">
        <v>61</v>
      </c>
      <c r="W46" s="1" t="s">
        <v>101</v>
      </c>
      <c r="X46" s="1" t="s">
        <v>63</v>
      </c>
      <c r="Y46" s="1" t="s">
        <v>38</v>
      </c>
      <c r="Z46" s="1" t="s">
        <v>127</v>
      </c>
      <c r="AA46" s="1" t="s">
        <v>100</v>
      </c>
      <c r="AB46" s="1" t="s">
        <v>85</v>
      </c>
      <c r="AC46" s="1" t="s">
        <v>66</v>
      </c>
      <c r="AD46" s="1" t="s">
        <v>87</v>
      </c>
      <c r="AE46" s="1" t="s">
        <v>68</v>
      </c>
      <c r="AF46" s="1" t="s">
        <v>69</v>
      </c>
      <c r="AG46" s="1" t="s">
        <v>278</v>
      </c>
      <c r="AH46" s="1" t="s">
        <v>279</v>
      </c>
      <c r="AI46" s="1">
        <f>IFERROR(_xlfn.XLOOKUP(Table1[[#This Row],[Audio Url]],Qc!C:C,Qc!F:F),"")</f>
        <v>0</v>
      </c>
      <c r="AJ46" s="1" t="str">
        <f>IFERROR(_xlfn.XLOOKUP(Table1[[#This Row],[Audio Url]],Qc!C:C,Qc!E:E),"")</f>
        <v>Fake Audio/Empty Audio</v>
      </c>
      <c r="AK46" s="1" t="s">
        <v>38</v>
      </c>
      <c r="AL46" s="1" t="s">
        <v>38</v>
      </c>
      <c r="AM46" s="1" t="s">
        <v>43</v>
      </c>
      <c r="AN46" s="1" t="s">
        <v>2242</v>
      </c>
      <c r="AO46" t="str">
        <f>IF(Table1[[#This Row],[Audio Duration (in secs)]]&gt;180,"Greater than 3 Minutes","Less than 3 Minutes")</f>
        <v>Less than 3 Minutes</v>
      </c>
      <c r="AP4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" t="str">
        <f>IFERROR(VLOOKUP(Table1[[#This Row],[சாதி/Caste]],MApping!$E$1:$F$10,2,0),"Others")</f>
        <v>MUSLIM</v>
      </c>
      <c r="AR46">
        <f>VLOOKUP(Table1[[#This Row],[பாலினம்/Gender]],Factor!$F$26:$I$28,4,0)</f>
        <v>0.8936170212765957</v>
      </c>
      <c r="AS46">
        <f>VLOOKUP(Table1[[#This Row],[பதிலளித்தவரின் வயது/Age Group]],Factor!$F$35:$I$39,4,0)</f>
        <v>0.84</v>
      </c>
      <c r="AT46">
        <f>VLOOKUP(Table1[[#This Row],[பதிலளித்தவரின் வயது/Age Group]]&amp;Table1[[#This Row],[பாலினம்/Gender]],Factor!$A$45:$G$53,7,0)</f>
        <v>0.875</v>
      </c>
      <c r="AU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">
        <f>VLOOKUP(Table1[[#This Row],[Rev Caste]],Factor!$F$59:$I$68,4,0)</f>
        <v>1.2600000000000002</v>
      </c>
      <c r="AW46">
        <f>Table1[[#This Row],[2021 Ae Factor]]*Table1[[#This Row],[Age &amp; Gender Factor]]</f>
        <v>0.5179419497505795</v>
      </c>
      <c r="AX46">
        <f t="shared" si="0"/>
        <v>10.456693700000001</v>
      </c>
      <c r="AY46">
        <f t="shared" si="1"/>
        <v>78.676451299999997</v>
      </c>
    </row>
    <row r="47" spans="1:51" x14ac:dyDescent="0.25">
      <c r="A47" s="1" t="s">
        <v>368</v>
      </c>
      <c r="B47" s="1" t="s">
        <v>369</v>
      </c>
      <c r="C47" s="2">
        <v>45868</v>
      </c>
      <c r="D47" s="1" t="s">
        <v>370</v>
      </c>
      <c r="E47" s="1" t="s">
        <v>365</v>
      </c>
      <c r="F47" s="1" t="s">
        <v>371</v>
      </c>
      <c r="G47" s="1">
        <v>156</v>
      </c>
      <c r="H47" s="1" t="s">
        <v>37</v>
      </c>
      <c r="I47" s="1" t="s">
        <v>245</v>
      </c>
      <c r="J47" s="1" t="s">
        <v>246</v>
      </c>
      <c r="K47" s="1" t="s">
        <v>51</v>
      </c>
      <c r="L47" s="1" t="s">
        <v>79</v>
      </c>
      <c r="M47" s="1" t="s">
        <v>112</v>
      </c>
      <c r="N47" s="1" t="s">
        <v>372</v>
      </c>
      <c r="O47" s="1" t="s">
        <v>136</v>
      </c>
      <c r="P47" s="1">
        <v>8675359062</v>
      </c>
      <c r="Q47" s="1" t="s">
        <v>361</v>
      </c>
      <c r="R47" s="1" t="s">
        <v>137</v>
      </c>
      <c r="S47" s="1" t="s">
        <v>114</v>
      </c>
      <c r="T47" s="1" t="s">
        <v>59</v>
      </c>
      <c r="U47" s="1" t="s">
        <v>60</v>
      </c>
      <c r="V47" s="1" t="s">
        <v>61</v>
      </c>
      <c r="W47" s="1" t="s">
        <v>62</v>
      </c>
      <c r="X47" s="1" t="s">
        <v>63</v>
      </c>
      <c r="Y47" s="1" t="s">
        <v>38</v>
      </c>
      <c r="Z47" s="1" t="s">
        <v>127</v>
      </c>
      <c r="AA47" s="1" t="s">
        <v>100</v>
      </c>
      <c r="AB47" s="1" t="s">
        <v>85</v>
      </c>
      <c r="AC47" s="1" t="s">
        <v>86</v>
      </c>
      <c r="AD47" s="1" t="s">
        <v>87</v>
      </c>
      <c r="AE47" s="1" t="s">
        <v>68</v>
      </c>
      <c r="AF47" s="1" t="s">
        <v>69</v>
      </c>
      <c r="AG47" s="1" t="s">
        <v>278</v>
      </c>
      <c r="AH47" s="1" t="s">
        <v>279</v>
      </c>
      <c r="AI47" s="1">
        <f>IFERROR(_xlfn.XLOOKUP(Table1[[#This Row],[Audio Url]],Qc!C:C,Qc!F:F),"")</f>
        <v>0</v>
      </c>
      <c r="AJ47" s="1" t="str">
        <f>IFERROR(_xlfn.XLOOKUP(Table1[[#This Row],[Audio Url]],Qc!C:C,Qc!E:E),"")</f>
        <v>Fake Audio/Empty Audio</v>
      </c>
      <c r="AK47" s="1" t="s">
        <v>38</v>
      </c>
      <c r="AL47" s="1" t="s">
        <v>38</v>
      </c>
      <c r="AM47" s="1" t="s">
        <v>43</v>
      </c>
      <c r="AN47" s="1" t="s">
        <v>2242</v>
      </c>
      <c r="AO47" t="str">
        <f>IF(Table1[[#This Row],[Audio Duration (in secs)]]&gt;180,"Greater than 3 Minutes","Less than 3 Minutes")</f>
        <v>Less than 3 Minutes</v>
      </c>
      <c r="AP4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" t="str">
        <f>IFERROR(VLOOKUP(Table1[[#This Row],[சாதி/Caste]],MApping!$E$1:$F$10,2,0),"Others")</f>
        <v>MUSLIM</v>
      </c>
      <c r="AR47">
        <f>VLOOKUP(Table1[[#This Row],[பாலினம்/Gender]],Factor!$F$26:$I$28,4,0)</f>
        <v>0.8936170212765957</v>
      </c>
      <c r="AS47">
        <f>VLOOKUP(Table1[[#This Row],[பதிலளித்தவரின் வயது/Age Group]],Factor!$F$35:$I$39,4,0)</f>
        <v>0.96923076923076912</v>
      </c>
      <c r="AT47">
        <f>VLOOKUP(Table1[[#This Row],[பதிலளித்தவரின் வயது/Age Group]]&amp;Table1[[#This Row],[பாலினம்/Gender]],Factor!$A$45:$G$53,7,0)</f>
        <v>1.1666666666666667</v>
      </c>
      <c r="AU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">
        <f>VLOOKUP(Table1[[#This Row],[Rev Caste]],Factor!$F$59:$I$68,4,0)</f>
        <v>1.2600000000000002</v>
      </c>
      <c r="AW47">
        <f>Table1[[#This Row],[2021 Ae Factor]]*Table1[[#This Row],[Age &amp; Gender Factor]]</f>
        <v>0.690589266334106</v>
      </c>
      <c r="AX47">
        <f t="shared" si="0"/>
        <v>10.456693</v>
      </c>
      <c r="AY47">
        <f t="shared" si="1"/>
        <v>78.676444599999996</v>
      </c>
    </row>
    <row r="48" spans="1:51" x14ac:dyDescent="0.25">
      <c r="A48" s="1" t="s">
        <v>373</v>
      </c>
      <c r="B48" s="1" t="s">
        <v>374</v>
      </c>
      <c r="C48" s="2">
        <v>45868</v>
      </c>
      <c r="D48" s="1" t="s">
        <v>375</v>
      </c>
      <c r="E48" s="1" t="s">
        <v>365</v>
      </c>
      <c r="F48" s="1" t="s">
        <v>376</v>
      </c>
      <c r="G48" s="1">
        <v>264</v>
      </c>
      <c r="H48" s="1" t="s">
        <v>37</v>
      </c>
      <c r="I48" s="1" t="s">
        <v>245</v>
      </c>
      <c r="J48" s="1" t="s">
        <v>246</v>
      </c>
      <c r="K48" s="1" t="s">
        <v>51</v>
      </c>
      <c r="L48" s="1" t="s">
        <v>79</v>
      </c>
      <c r="M48" s="1" t="s">
        <v>112</v>
      </c>
      <c r="N48" s="1" t="s">
        <v>377</v>
      </c>
      <c r="O48" s="1" t="s">
        <v>55</v>
      </c>
      <c r="P48" s="1">
        <v>7010675442</v>
      </c>
      <c r="Q48" s="1" t="s">
        <v>39</v>
      </c>
      <c r="R48" s="1" t="s">
        <v>57</v>
      </c>
      <c r="S48" s="1" t="s">
        <v>58</v>
      </c>
      <c r="T48" s="1" t="s">
        <v>59</v>
      </c>
      <c r="U48" s="1" t="s">
        <v>60</v>
      </c>
      <c r="V48" s="1" t="s">
        <v>61</v>
      </c>
      <c r="W48" s="1" t="s">
        <v>62</v>
      </c>
      <c r="X48" s="1" t="s">
        <v>63</v>
      </c>
      <c r="Y48" s="1" t="s">
        <v>38</v>
      </c>
      <c r="Z48" s="1" t="s">
        <v>64</v>
      </c>
      <c r="AA48" s="1" t="s">
        <v>38</v>
      </c>
      <c r="AB48" s="1" t="s">
        <v>65</v>
      </c>
      <c r="AC48" s="1" t="s">
        <v>86</v>
      </c>
      <c r="AD48" s="1" t="s">
        <v>87</v>
      </c>
      <c r="AE48" s="1" t="s">
        <v>68</v>
      </c>
      <c r="AF48" s="1" t="s">
        <v>117</v>
      </c>
      <c r="AG48" s="1" t="s">
        <v>278</v>
      </c>
      <c r="AH48" s="1" t="s">
        <v>279</v>
      </c>
      <c r="AI48" s="1" t="str">
        <f>IFERROR(_xlfn.XLOOKUP(Table1[[#This Row],[Audio Url]],Qc!C:C,Qc!F:F),"")</f>
        <v>didn't ask question in th6middle</v>
      </c>
      <c r="AJ48" s="1" t="str">
        <f>IFERROR(_xlfn.XLOOKUP(Table1[[#This Row],[Audio Url]],Qc!C:C,Qc!E:E),"")</f>
        <v>Not Doing It Properly</v>
      </c>
      <c r="AK48" s="1" t="s">
        <v>38</v>
      </c>
      <c r="AL48" s="1" t="s">
        <v>38</v>
      </c>
      <c r="AM48" s="1" t="s">
        <v>43</v>
      </c>
      <c r="AN48" s="1" t="s">
        <v>2243</v>
      </c>
      <c r="AO48" t="str">
        <f>IF(Table1[[#This Row],[Audio Duration (in secs)]]&gt;180,"Greater than 3 Minutes","Less than 3 Minutes")</f>
        <v>Greater than 3 Minutes</v>
      </c>
      <c r="AP4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" t="str">
        <f>IFERROR(VLOOKUP(Table1[[#This Row],[சாதி/Caste]],MApping!$E$1:$F$10,2,0),"Others")</f>
        <v>MUSLIM</v>
      </c>
      <c r="AR48">
        <f>VLOOKUP(Table1[[#This Row],[பாலினம்/Gender]],Factor!$F$26:$I$28,4,0)</f>
        <v>1.1351351351351351</v>
      </c>
      <c r="AS48">
        <f>VLOOKUP(Table1[[#This Row],[பதிலளித்தவரின் வயது/Age Group]],Factor!$F$35:$I$39,4,0)</f>
        <v>0.84</v>
      </c>
      <c r="AT48">
        <f>VLOOKUP(Table1[[#This Row],[பதிலளித்தவரின் வயது/Age Group]]&amp;Table1[[#This Row],[பாலினம்/Gender]],Factor!$A$45:$G$53,7,0)</f>
        <v>0.80769230769230771</v>
      </c>
      <c r="AU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">
        <f>VLOOKUP(Table1[[#This Row],[Rev Caste]],Factor!$F$59:$I$68,4,0)</f>
        <v>1.2600000000000002</v>
      </c>
      <c r="AW48">
        <f>Table1[[#This Row],[2021 Ae Factor]]*Table1[[#This Row],[Age &amp; Gender Factor]]</f>
        <v>0.47810026130822719</v>
      </c>
      <c r="AX48">
        <f t="shared" si="0"/>
        <v>10.4566917</v>
      </c>
      <c r="AY48">
        <f t="shared" si="1"/>
        <v>78.676448100000002</v>
      </c>
    </row>
    <row r="49" spans="1:51" x14ac:dyDescent="0.25">
      <c r="A49" s="1" t="s">
        <v>378</v>
      </c>
      <c r="B49" s="1" t="s">
        <v>379</v>
      </c>
      <c r="C49" s="2">
        <v>45868</v>
      </c>
      <c r="D49" s="1" t="s">
        <v>380</v>
      </c>
      <c r="E49" s="1" t="s">
        <v>365</v>
      </c>
      <c r="F49" s="1" t="s">
        <v>381</v>
      </c>
      <c r="G49" s="1">
        <v>133</v>
      </c>
      <c r="H49" s="1" t="s">
        <v>37</v>
      </c>
      <c r="I49" s="1" t="s">
        <v>245</v>
      </c>
      <c r="J49" s="1" t="s">
        <v>246</v>
      </c>
      <c r="K49" s="1" t="s">
        <v>51</v>
      </c>
      <c r="L49" s="1" t="s">
        <v>79</v>
      </c>
      <c r="M49" s="1" t="s">
        <v>112</v>
      </c>
      <c r="N49" s="1" t="s">
        <v>382</v>
      </c>
      <c r="O49" s="1" t="s">
        <v>55</v>
      </c>
      <c r="P49" s="1">
        <v>9788101109</v>
      </c>
      <c r="Q49" s="1" t="s">
        <v>56</v>
      </c>
      <c r="R49" s="1" t="s">
        <v>98</v>
      </c>
      <c r="S49" s="1" t="s">
        <v>58</v>
      </c>
      <c r="T49" s="1" t="s">
        <v>59</v>
      </c>
      <c r="U49" s="1" t="s">
        <v>60</v>
      </c>
      <c r="V49" s="1" t="s">
        <v>61</v>
      </c>
      <c r="W49" s="1" t="s">
        <v>62</v>
      </c>
      <c r="X49" s="1" t="s">
        <v>63</v>
      </c>
      <c r="Y49" s="1" t="s">
        <v>38</v>
      </c>
      <c r="Z49" s="1" t="s">
        <v>64</v>
      </c>
      <c r="AA49" s="1" t="s">
        <v>38</v>
      </c>
      <c r="AB49" s="1" t="s">
        <v>85</v>
      </c>
      <c r="AC49" s="1" t="s">
        <v>66</v>
      </c>
      <c r="AD49" s="1" t="s">
        <v>87</v>
      </c>
      <c r="AE49" s="1" t="s">
        <v>68</v>
      </c>
      <c r="AF49" s="1" t="s">
        <v>383</v>
      </c>
      <c r="AG49" s="1" t="s">
        <v>89</v>
      </c>
      <c r="AH49" s="1" t="s">
        <v>270</v>
      </c>
      <c r="AI49" s="1">
        <f>IFERROR(_xlfn.XLOOKUP(Table1[[#This Row],[Audio Url]],Qc!C:C,Qc!F:F),"")</f>
        <v>0</v>
      </c>
      <c r="AJ49" s="1" t="str">
        <f>IFERROR(_xlfn.XLOOKUP(Table1[[#This Row],[Audio Url]],Qc!C:C,Qc!E:E),"")</f>
        <v>Fake Audio/Empty Audio</v>
      </c>
      <c r="AK49" s="1" t="s">
        <v>38</v>
      </c>
      <c r="AL49" s="1" t="s">
        <v>38</v>
      </c>
      <c r="AM49" s="1" t="s">
        <v>43</v>
      </c>
      <c r="AN49" s="1" t="s">
        <v>2242</v>
      </c>
      <c r="AO49" t="str">
        <f>IF(Table1[[#This Row],[Audio Duration (in secs)]]&gt;180,"Greater than 3 Minutes","Less than 3 Minutes")</f>
        <v>Less than 3 Minutes</v>
      </c>
      <c r="AP4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9" t="str">
        <f>IFERROR(VLOOKUP(Table1[[#This Row],[சாதி/Caste]],MApping!$E$1:$F$10,2,0),"Others")</f>
        <v>MUTTARAIYAR</v>
      </c>
      <c r="AR49">
        <f>VLOOKUP(Table1[[#This Row],[பாலினம்/Gender]],Factor!$F$26:$I$28,4,0)</f>
        <v>1.1351351351351351</v>
      </c>
      <c r="AS49">
        <f>VLOOKUP(Table1[[#This Row],[பதிலளித்தவரின் வயது/Age Group]],Factor!$F$35:$I$39,4,0)</f>
        <v>1.2824427480916032</v>
      </c>
      <c r="AT49">
        <f>VLOOKUP(Table1[[#This Row],[பதிலளித்தவரின் வயது/Age Group]]&amp;Table1[[#This Row],[பாலினம்/Gender]],Factor!$A$45:$G$53,7,0)</f>
        <v>1.9534883720930234</v>
      </c>
      <c r="AU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9">
        <f>VLOOKUP(Table1[[#This Row],[Rev Caste]],Factor!$F$59:$I$68,4,0)</f>
        <v>2.0275862068965518</v>
      </c>
      <c r="AW49">
        <f>Table1[[#This Row],[2021 Ae Factor]]*Table1[[#This Row],[Age &amp; Gender Factor]]</f>
        <v>1.1563355157222239</v>
      </c>
      <c r="AX49">
        <f t="shared" si="0"/>
        <v>10.456691599999999</v>
      </c>
      <c r="AY49">
        <f t="shared" si="1"/>
        <v>78.676434599999993</v>
      </c>
    </row>
    <row r="50" spans="1:51" x14ac:dyDescent="0.25">
      <c r="A50" s="1" t="s">
        <v>384</v>
      </c>
      <c r="B50" s="1" t="s">
        <v>385</v>
      </c>
      <c r="C50" s="2">
        <v>45868</v>
      </c>
      <c r="D50" s="1" t="s">
        <v>386</v>
      </c>
      <c r="E50" s="1" t="s">
        <v>365</v>
      </c>
      <c r="F50" s="1" t="s">
        <v>387</v>
      </c>
      <c r="G50" s="1">
        <v>137</v>
      </c>
      <c r="H50" s="1" t="s">
        <v>37</v>
      </c>
      <c r="I50" s="1" t="s">
        <v>245</v>
      </c>
      <c r="J50" s="1" t="s">
        <v>246</v>
      </c>
      <c r="K50" s="1" t="s">
        <v>51</v>
      </c>
      <c r="L50" s="1" t="s">
        <v>79</v>
      </c>
      <c r="M50" s="1" t="s">
        <v>112</v>
      </c>
      <c r="N50" s="1" t="s">
        <v>388</v>
      </c>
      <c r="O50" s="1" t="s">
        <v>55</v>
      </c>
      <c r="P50" s="1">
        <v>9865714401</v>
      </c>
      <c r="Q50" s="1" t="s">
        <v>39</v>
      </c>
      <c r="R50" s="1" t="s">
        <v>98</v>
      </c>
      <c r="S50" s="1" t="s">
        <v>58</v>
      </c>
      <c r="T50" s="1" t="s">
        <v>59</v>
      </c>
      <c r="U50" s="1" t="s">
        <v>60</v>
      </c>
      <c r="V50" s="1" t="s">
        <v>61</v>
      </c>
      <c r="W50" s="1" t="s">
        <v>62</v>
      </c>
      <c r="X50" s="1" t="s">
        <v>63</v>
      </c>
      <c r="Y50" s="1" t="s">
        <v>38</v>
      </c>
      <c r="Z50" s="1" t="s">
        <v>64</v>
      </c>
      <c r="AA50" s="1" t="s">
        <v>38</v>
      </c>
      <c r="AB50" s="1" t="s">
        <v>85</v>
      </c>
      <c r="AC50" s="1" t="s">
        <v>86</v>
      </c>
      <c r="AD50" s="1" t="s">
        <v>87</v>
      </c>
      <c r="AE50" s="1" t="s">
        <v>68</v>
      </c>
      <c r="AF50" s="1" t="s">
        <v>337</v>
      </c>
      <c r="AG50" s="1" t="s">
        <v>278</v>
      </c>
      <c r="AH50" s="1" t="s">
        <v>279</v>
      </c>
      <c r="AI50" s="1" t="str">
        <f>IFERROR(_xlfn.XLOOKUP(Table1[[#This Row],[Audio Url]],Qc!C:C,Qc!F:F),"")</f>
        <v xml:space="preserve">she is randomly posting </v>
      </c>
      <c r="AJ50" s="1" t="str">
        <f>IFERROR(_xlfn.XLOOKUP(Table1[[#This Row],[Audio Url]],Qc!C:C,Qc!E:E),"")</f>
        <v>Taking From Friends And Family</v>
      </c>
      <c r="AK50" s="1" t="s">
        <v>38</v>
      </c>
      <c r="AL50" s="1" t="s">
        <v>38</v>
      </c>
      <c r="AM50" s="1" t="s">
        <v>43</v>
      </c>
      <c r="AN50" s="1" t="s">
        <v>2242</v>
      </c>
      <c r="AO50" t="str">
        <f>IF(Table1[[#This Row],[Audio Duration (in secs)]]&gt;180,"Greater than 3 Minutes","Less than 3 Minutes")</f>
        <v>Less than 3 Minutes</v>
      </c>
      <c r="AP5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50" t="str">
        <f>IFERROR(VLOOKUP(Table1[[#This Row],[சாதி/Caste]],MApping!$E$1:$F$10,2,0),"Others")</f>
        <v>MUSLIM</v>
      </c>
      <c r="AR50">
        <f>VLOOKUP(Table1[[#This Row],[பாலினம்/Gender]],Factor!$F$26:$I$28,4,0)</f>
        <v>1.1351351351351351</v>
      </c>
      <c r="AS50">
        <f>VLOOKUP(Table1[[#This Row],[பதிலளித்தவரின் வயது/Age Group]],Factor!$F$35:$I$39,4,0)</f>
        <v>0.84</v>
      </c>
      <c r="AT50">
        <f>VLOOKUP(Table1[[#This Row],[பதிலளித்தவரின் வயது/Age Group]]&amp;Table1[[#This Row],[பாலினம்/Gender]],Factor!$A$45:$G$53,7,0)</f>
        <v>0.80769230769230771</v>
      </c>
      <c r="AU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0">
        <f>VLOOKUP(Table1[[#This Row],[Rev Caste]],Factor!$F$59:$I$68,4,0)</f>
        <v>1.2600000000000002</v>
      </c>
      <c r="AW50">
        <f>Table1[[#This Row],[2021 Ae Factor]]*Table1[[#This Row],[Age &amp; Gender Factor]]</f>
        <v>0.47810026130822719</v>
      </c>
      <c r="AX50">
        <f t="shared" si="0"/>
        <v>10.4565883</v>
      </c>
      <c r="AY50">
        <f t="shared" si="1"/>
        <v>78.676228300000005</v>
      </c>
    </row>
    <row r="51" spans="1:51" x14ac:dyDescent="0.25">
      <c r="A51" s="1" t="s">
        <v>389</v>
      </c>
      <c r="B51" s="1" t="s">
        <v>390</v>
      </c>
      <c r="C51" s="2">
        <v>45868</v>
      </c>
      <c r="D51" s="1" t="s">
        <v>391</v>
      </c>
      <c r="E51" s="1" t="s">
        <v>392</v>
      </c>
      <c r="F51" s="1" t="s">
        <v>393</v>
      </c>
      <c r="G51" s="1">
        <v>130</v>
      </c>
      <c r="H51" s="1" t="s">
        <v>37</v>
      </c>
      <c r="I51" s="1" t="s">
        <v>245</v>
      </c>
      <c r="J51" s="1" t="s">
        <v>246</v>
      </c>
      <c r="K51" s="1" t="s">
        <v>51</v>
      </c>
      <c r="L51" s="1" t="s">
        <v>79</v>
      </c>
      <c r="M51" s="1" t="s">
        <v>112</v>
      </c>
      <c r="N51" s="1" t="s">
        <v>394</v>
      </c>
      <c r="O51" s="1" t="s">
        <v>136</v>
      </c>
      <c r="P51" s="1">
        <v>9442762322</v>
      </c>
      <c r="Q51" s="1" t="s">
        <v>56</v>
      </c>
      <c r="R51" s="1" t="s">
        <v>137</v>
      </c>
      <c r="S51" s="1" t="s">
        <v>114</v>
      </c>
      <c r="T51" s="1" t="s">
        <v>59</v>
      </c>
      <c r="U51" s="1" t="s">
        <v>60</v>
      </c>
      <c r="V51" s="1" t="s">
        <v>61</v>
      </c>
      <c r="W51" s="1" t="s">
        <v>62</v>
      </c>
      <c r="X51" s="1" t="s">
        <v>63</v>
      </c>
      <c r="Y51" s="1" t="s">
        <v>38</v>
      </c>
      <c r="Z51" s="1" t="s">
        <v>64</v>
      </c>
      <c r="AA51" s="1" t="s">
        <v>38</v>
      </c>
      <c r="AB51" s="1" t="s">
        <v>85</v>
      </c>
      <c r="AC51" s="1" t="s">
        <v>66</v>
      </c>
      <c r="AD51" s="1" t="s">
        <v>87</v>
      </c>
      <c r="AE51" s="1" t="s">
        <v>68</v>
      </c>
      <c r="AF51" s="1" t="s">
        <v>69</v>
      </c>
      <c r="AG51" s="1" t="s">
        <v>278</v>
      </c>
      <c r="AH51" s="1" t="s">
        <v>279</v>
      </c>
      <c r="AI51" s="1" t="str">
        <f>IFERROR(_xlfn.XLOOKUP(Table1[[#This Row],[Audio Url]],Qc!C:C,Qc!F:F),"")</f>
        <v xml:space="preserve">same voice </v>
      </c>
      <c r="AJ51" s="1" t="str">
        <f>IFERROR(_xlfn.XLOOKUP(Table1[[#This Row],[Audio Url]],Qc!C:C,Qc!E:E),"")</f>
        <v>Taking From Friends And Family</v>
      </c>
      <c r="AK51" s="1" t="s">
        <v>38</v>
      </c>
      <c r="AL51" s="1" t="s">
        <v>38</v>
      </c>
      <c r="AM51" s="1" t="s">
        <v>43</v>
      </c>
      <c r="AN51" s="1" t="s">
        <v>2242</v>
      </c>
      <c r="AO51" t="str">
        <f>IF(Table1[[#This Row],[Audio Duration (in secs)]]&gt;180,"Greater than 3 Minutes","Less than 3 Minutes")</f>
        <v>Less than 3 Minutes</v>
      </c>
      <c r="AP5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51" t="str">
        <f>IFERROR(VLOOKUP(Table1[[#This Row],[சாதி/Caste]],MApping!$E$1:$F$10,2,0),"Others")</f>
        <v>MUSLIM</v>
      </c>
      <c r="AR51">
        <f>VLOOKUP(Table1[[#This Row],[பாலினம்/Gender]],Factor!$F$26:$I$28,4,0)</f>
        <v>0.8936170212765957</v>
      </c>
      <c r="AS51">
        <f>VLOOKUP(Table1[[#This Row],[பதிலளித்தவரின் வயது/Age Group]],Factor!$F$35:$I$39,4,0)</f>
        <v>1.2824427480916032</v>
      </c>
      <c r="AT51">
        <f>VLOOKUP(Table1[[#This Row],[பதிலளித்தவரின் வயது/Age Group]]&amp;Table1[[#This Row],[பாலினம்/Gender]],Factor!$A$45:$G$53,7,0)</f>
        <v>0.95454545454545459</v>
      </c>
      <c r="AU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1">
        <f>VLOOKUP(Table1[[#This Row],[Rev Caste]],Factor!$F$59:$I$68,4,0)</f>
        <v>1.2600000000000002</v>
      </c>
      <c r="AW51">
        <f>Table1[[#This Row],[2021 Ae Factor]]*Table1[[#This Row],[Age &amp; Gender Factor]]</f>
        <v>0.56502758154608668</v>
      </c>
      <c r="AX51">
        <f t="shared" si="0"/>
        <v>10.457254900000001</v>
      </c>
      <c r="AY51">
        <f t="shared" si="1"/>
        <v>78.674376100000003</v>
      </c>
    </row>
    <row r="52" spans="1:51" x14ac:dyDescent="0.25">
      <c r="A52" s="1" t="s">
        <v>395</v>
      </c>
      <c r="B52" s="1" t="s">
        <v>396</v>
      </c>
      <c r="C52" s="2">
        <v>45868</v>
      </c>
      <c r="D52" s="1" t="s">
        <v>397</v>
      </c>
      <c r="E52" s="1" t="s">
        <v>398</v>
      </c>
      <c r="F52" s="1" t="s">
        <v>399</v>
      </c>
      <c r="G52" s="1">
        <v>88</v>
      </c>
      <c r="H52" s="1" t="s">
        <v>37</v>
      </c>
      <c r="I52" s="1" t="s">
        <v>245</v>
      </c>
      <c r="J52" s="1" t="s">
        <v>246</v>
      </c>
      <c r="K52" s="1" t="s">
        <v>51</v>
      </c>
      <c r="L52" s="1" t="s">
        <v>79</v>
      </c>
      <c r="M52" s="1" t="s">
        <v>112</v>
      </c>
      <c r="N52" s="1" t="s">
        <v>400</v>
      </c>
      <c r="O52" s="1" t="s">
        <v>55</v>
      </c>
      <c r="P52" s="1">
        <v>9655507498</v>
      </c>
      <c r="Q52" s="1" t="s">
        <v>361</v>
      </c>
      <c r="R52" s="1" t="s">
        <v>98</v>
      </c>
      <c r="S52" s="1" t="s">
        <v>58</v>
      </c>
      <c r="T52" s="1" t="s">
        <v>59</v>
      </c>
      <c r="U52" s="1" t="s">
        <v>60</v>
      </c>
      <c r="V52" s="1" t="s">
        <v>61</v>
      </c>
      <c r="W52" s="1" t="s">
        <v>62</v>
      </c>
      <c r="X52" s="1" t="s">
        <v>63</v>
      </c>
      <c r="Y52" s="1" t="s">
        <v>38</v>
      </c>
      <c r="Z52" s="1" t="s">
        <v>64</v>
      </c>
      <c r="AA52" s="1" t="s">
        <v>38</v>
      </c>
      <c r="AB52" s="1" t="s">
        <v>85</v>
      </c>
      <c r="AC52" s="1" t="s">
        <v>66</v>
      </c>
      <c r="AD52" s="1" t="s">
        <v>87</v>
      </c>
      <c r="AE52" s="1" t="s">
        <v>68</v>
      </c>
      <c r="AF52" s="1" t="s">
        <v>401</v>
      </c>
      <c r="AG52" s="1" t="s">
        <v>278</v>
      </c>
      <c r="AH52" s="1" t="s">
        <v>279</v>
      </c>
      <c r="AI52" s="1" t="str">
        <f>IFERROR(_xlfn.XLOOKUP(Table1[[#This Row],[Audio Url]],Qc!C:C,Qc!F:F),"")</f>
        <v xml:space="preserve">randomly entering first few questions where asked only </v>
      </c>
      <c r="AJ52" s="1" t="str">
        <f>IFERROR(_xlfn.XLOOKUP(Table1[[#This Row],[Audio Url]],Qc!C:C,Qc!E:E),"")</f>
        <v>Not Asking All The Questions</v>
      </c>
      <c r="AK52" s="1" t="s">
        <v>38</v>
      </c>
      <c r="AL52" s="1" t="s">
        <v>38</v>
      </c>
      <c r="AM52" s="1" t="s">
        <v>43</v>
      </c>
      <c r="AN52" s="1" t="s">
        <v>2243</v>
      </c>
      <c r="AO52" t="str">
        <f>IF(Table1[[#This Row],[Audio Duration (in secs)]]&gt;180,"Greater than 3 Minutes","Less than 3 Minutes")</f>
        <v>Less than 3 Minutes</v>
      </c>
      <c r="AP5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52" t="str">
        <f>IFERROR(VLOOKUP(Table1[[#This Row],[சாதி/Caste]],MApping!$E$1:$F$10,2,0),"Others")</f>
        <v>MUSLIM</v>
      </c>
      <c r="AR52">
        <f>VLOOKUP(Table1[[#This Row],[பாலினம்/Gender]],Factor!$F$26:$I$28,4,0)</f>
        <v>1.1351351351351351</v>
      </c>
      <c r="AS52">
        <f>VLOOKUP(Table1[[#This Row],[பதிலளித்தவரின் வயது/Age Group]],Factor!$F$35:$I$39,4,0)</f>
        <v>0.96923076923076912</v>
      </c>
      <c r="AT52">
        <f>VLOOKUP(Table1[[#This Row],[பதிலளித்தவரின் வயது/Age Group]]&amp;Table1[[#This Row],[பாலினம்/Gender]],Factor!$A$45:$G$53,7,0)</f>
        <v>0.82894736842105265</v>
      </c>
      <c r="AU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2">
        <f>VLOOKUP(Table1[[#This Row],[Rev Caste]],Factor!$F$59:$I$68,4,0)</f>
        <v>1.2600000000000002</v>
      </c>
      <c r="AW52">
        <f>Table1[[#This Row],[2021 Ae Factor]]*Table1[[#This Row],[Age &amp; Gender Factor]]</f>
        <v>0.49068184713212792</v>
      </c>
      <c r="AX52">
        <f t="shared" si="0"/>
        <v>10.456670000000001</v>
      </c>
      <c r="AY52">
        <f t="shared" si="1"/>
        <v>78.681066700000002</v>
      </c>
    </row>
    <row r="53" spans="1:51" x14ac:dyDescent="0.25">
      <c r="A53" s="1" t="s">
        <v>402</v>
      </c>
      <c r="B53" s="1" t="s">
        <v>403</v>
      </c>
      <c r="C53" s="2">
        <v>45868</v>
      </c>
      <c r="D53" s="1" t="s">
        <v>404</v>
      </c>
      <c r="E53" s="1" t="s">
        <v>405</v>
      </c>
      <c r="F53" s="1" t="s">
        <v>406</v>
      </c>
      <c r="G53" s="1">
        <v>319</v>
      </c>
      <c r="H53" s="1" t="s">
        <v>37</v>
      </c>
      <c r="I53" s="1" t="s">
        <v>77</v>
      </c>
      <c r="J53" s="1" t="s">
        <v>78</v>
      </c>
      <c r="K53" s="1" t="s">
        <v>51</v>
      </c>
      <c r="L53" s="1" t="s">
        <v>79</v>
      </c>
      <c r="M53" s="1" t="s">
        <v>80</v>
      </c>
      <c r="N53" s="1" t="s">
        <v>407</v>
      </c>
      <c r="O53" s="1" t="s">
        <v>55</v>
      </c>
      <c r="P53" s="1">
        <v>9750219287</v>
      </c>
      <c r="Q53" s="1" t="s">
        <v>56</v>
      </c>
      <c r="R53" s="1" t="s">
        <v>57</v>
      </c>
      <c r="S53" s="1" t="s">
        <v>58</v>
      </c>
      <c r="T53" s="1" t="s">
        <v>99</v>
      </c>
      <c r="U53" s="1" t="s">
        <v>84</v>
      </c>
      <c r="V53" s="1" t="s">
        <v>61</v>
      </c>
      <c r="W53" s="1" t="s">
        <v>198</v>
      </c>
      <c r="X53" s="1" t="s">
        <v>102</v>
      </c>
      <c r="Y53" s="1" t="s">
        <v>289</v>
      </c>
      <c r="Z53" s="1" t="s">
        <v>64</v>
      </c>
      <c r="AA53" s="1" t="s">
        <v>38</v>
      </c>
      <c r="AB53" s="1" t="s">
        <v>65</v>
      </c>
      <c r="AC53" s="1" t="s">
        <v>86</v>
      </c>
      <c r="AD53" s="1" t="s">
        <v>103</v>
      </c>
      <c r="AE53" s="1" t="s">
        <v>68</v>
      </c>
      <c r="AF53" s="1" t="s">
        <v>3054</v>
      </c>
      <c r="AG53" s="1" t="s">
        <v>118</v>
      </c>
      <c r="AH53" s="1" t="s">
        <v>42</v>
      </c>
      <c r="AI53" s="1">
        <f>IFERROR(_xlfn.XLOOKUP(Table1[[#This Row],[Audio Url]],Qc!C:C,Qc!F:F),"")</f>
        <v>0</v>
      </c>
      <c r="AJ53" s="1" t="str">
        <f>IFERROR(_xlfn.XLOOKUP(Table1[[#This Row],[Audio Url]],Qc!C:C,Qc!E:E),"")</f>
        <v>Correctly Done</v>
      </c>
      <c r="AK53" s="1" t="s">
        <v>38</v>
      </c>
      <c r="AL53" s="1" t="s">
        <v>38</v>
      </c>
      <c r="AM53" s="1" t="s">
        <v>43</v>
      </c>
      <c r="AN53" s="1" t="s">
        <v>2243</v>
      </c>
      <c r="AO53" t="str">
        <f>IF(Table1[[#This Row],[Audio Duration (in secs)]]&gt;180,"Greater than 3 Minutes","Less than 3 Minutes")</f>
        <v>Greater than 3 Minutes</v>
      </c>
      <c r="AP5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3" t="str">
        <f>IFERROR(VLOOKUP(Table1[[#This Row],[சாதி/Caste]],MApping!$E$1:$F$10,2,0),"Others")</f>
        <v>DEVENDRA KULA VELLALAR</v>
      </c>
      <c r="AR53">
        <f>VLOOKUP(Table1[[#This Row],[பாலினம்/Gender]],Factor!$F$26:$I$28,4,0)</f>
        <v>1.1351351351351351</v>
      </c>
      <c r="AS53">
        <f>VLOOKUP(Table1[[#This Row],[பதிலளித்தவரின் வயது/Age Group]],Factor!$F$35:$I$39,4,0)</f>
        <v>1.2824427480916032</v>
      </c>
      <c r="AT53">
        <f>VLOOKUP(Table1[[#This Row],[பதிலளித்தவரின் வயது/Age Group]]&amp;Table1[[#This Row],[பாலினம்/Gender]],Factor!$A$45:$G$53,7,0)</f>
        <v>1.9534883720930234</v>
      </c>
      <c r="AU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3">
        <f>VLOOKUP(Table1[[#This Row],[Rev Caste]],Factor!$F$59:$I$68,4,0)</f>
        <v>1.6390243902439026</v>
      </c>
      <c r="AW53">
        <f>Table1[[#This Row],[2021 Ae Factor]]*Table1[[#This Row],[Age &amp; Gender Factor]]</f>
        <v>1.1563355157222239</v>
      </c>
      <c r="AX53">
        <f t="shared" si="0"/>
        <v>10.4528494</v>
      </c>
      <c r="AY53">
        <f t="shared" si="1"/>
        <v>78.699188899999996</v>
      </c>
    </row>
    <row r="54" spans="1:51" x14ac:dyDescent="0.25">
      <c r="A54" s="1" t="s">
        <v>408</v>
      </c>
      <c r="B54" s="1" t="s">
        <v>409</v>
      </c>
      <c r="C54" s="2">
        <v>45868</v>
      </c>
      <c r="D54" s="1" t="s">
        <v>410</v>
      </c>
      <c r="E54" s="1" t="s">
        <v>411</v>
      </c>
      <c r="F54" s="1" t="s">
        <v>412</v>
      </c>
      <c r="G54" s="1">
        <v>397</v>
      </c>
      <c r="H54" s="1" t="s">
        <v>37</v>
      </c>
      <c r="I54" s="1" t="s">
        <v>77</v>
      </c>
      <c r="J54" s="1" t="s">
        <v>78</v>
      </c>
      <c r="K54" s="1" t="s">
        <v>51</v>
      </c>
      <c r="L54" s="1" t="s">
        <v>79</v>
      </c>
      <c r="M54" s="1" t="s">
        <v>80</v>
      </c>
      <c r="N54" s="1" t="s">
        <v>413</v>
      </c>
      <c r="O54" s="1" t="s">
        <v>136</v>
      </c>
      <c r="P54" s="1">
        <v>9962921011</v>
      </c>
      <c r="Q54" s="1" t="s">
        <v>82</v>
      </c>
      <c r="R54" s="1" t="s">
        <v>137</v>
      </c>
      <c r="S54" s="1" t="s">
        <v>58</v>
      </c>
      <c r="T54" s="1" t="s">
        <v>99</v>
      </c>
      <c r="U54" s="1" t="s">
        <v>84</v>
      </c>
      <c r="V54" s="1" t="s">
        <v>166</v>
      </c>
      <c r="W54" s="1" t="s">
        <v>441</v>
      </c>
      <c r="X54" s="1" t="s">
        <v>102</v>
      </c>
      <c r="Y54" s="1" t="s">
        <v>289</v>
      </c>
      <c r="Z54" s="1" t="s">
        <v>127</v>
      </c>
      <c r="AA54" s="1" t="s">
        <v>61</v>
      </c>
      <c r="AB54" s="1" t="s">
        <v>65</v>
      </c>
      <c r="AC54" s="1" t="s">
        <v>66</v>
      </c>
      <c r="AD54" s="1" t="s">
        <v>103</v>
      </c>
      <c r="AE54" s="1" t="s">
        <v>102</v>
      </c>
      <c r="AF54" s="1" t="s">
        <v>69</v>
      </c>
      <c r="AG54" s="1" t="s">
        <v>118</v>
      </c>
      <c r="AH54" s="1" t="s">
        <v>119</v>
      </c>
      <c r="AI54" s="1" t="str">
        <f>IFERROR(_xlfn.XLOOKUP(Table1[[#This Row],[Audio Url]],Qc!C:C,Qc!F:F),"")</f>
        <v xml:space="preserve">same voice </v>
      </c>
      <c r="AJ54" s="1" t="str">
        <f>IFERROR(_xlfn.XLOOKUP(Table1[[#This Row],[Audio Url]],Qc!C:C,Qc!E:E),"")</f>
        <v>Taking From Friends And Family</v>
      </c>
      <c r="AK54" s="1" t="s">
        <v>38</v>
      </c>
      <c r="AL54" s="1" t="s">
        <v>38</v>
      </c>
      <c r="AM54" s="1" t="s">
        <v>43</v>
      </c>
      <c r="AN54" s="1" t="s">
        <v>2242</v>
      </c>
      <c r="AO54" t="str">
        <f>IF(Table1[[#This Row],[Audio Duration (in secs)]]&gt;180,"Greater than 3 Minutes","Less than 3 Minutes")</f>
        <v>Greater than 3 Minutes</v>
      </c>
      <c r="AP5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4" t="str">
        <f>IFERROR(VLOOKUP(Table1[[#This Row],[சாதி/Caste]],MApping!$E$1:$F$10,2,0),"Others")</f>
        <v>PALLAR SC</v>
      </c>
      <c r="AR54">
        <f>VLOOKUP(Table1[[#This Row],[பாலினம்/Gender]],Factor!$F$26:$I$28,4,0)</f>
        <v>0.8936170212765957</v>
      </c>
      <c r="AS54">
        <f>VLOOKUP(Table1[[#This Row],[பதிலளித்தவரின் வயது/Age Group]],Factor!$F$35:$I$39,4,0)</f>
        <v>0.84848484848484851</v>
      </c>
      <c r="AT54">
        <f>VLOOKUP(Table1[[#This Row],[பதிலளித்தவரின் வயது/Age Group]]&amp;Table1[[#This Row],[பாலினம்/Gender]],Factor!$A$45:$G$53,7,0)</f>
        <v>0.70000000000000007</v>
      </c>
      <c r="AU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4">
        <f>VLOOKUP(Table1[[#This Row],[Rev Caste]],Factor!$F$59:$I$68,4,0)</f>
        <v>2.1</v>
      </c>
      <c r="AW54">
        <f>Table1[[#This Row],[2021 Ae Factor]]*Table1[[#This Row],[Age &amp; Gender Factor]]</f>
        <v>0.70000000000000007</v>
      </c>
      <c r="AX54">
        <f t="shared" si="0"/>
        <v>10.456571500000001</v>
      </c>
      <c r="AY54">
        <f t="shared" si="1"/>
        <v>78.699893200000005</v>
      </c>
    </row>
    <row r="55" spans="1:51" x14ac:dyDescent="0.25">
      <c r="A55" s="1" t="s">
        <v>414</v>
      </c>
      <c r="B55" s="1" t="s">
        <v>415</v>
      </c>
      <c r="C55" s="2">
        <v>45868</v>
      </c>
      <c r="D55" s="1" t="s">
        <v>416</v>
      </c>
      <c r="E55" s="1" t="s">
        <v>411</v>
      </c>
      <c r="F55" s="1" t="s">
        <v>417</v>
      </c>
      <c r="G55" s="1">
        <v>315</v>
      </c>
      <c r="H55" s="1" t="s">
        <v>37</v>
      </c>
      <c r="I55" s="1" t="s">
        <v>77</v>
      </c>
      <c r="J55" s="1" t="s">
        <v>78</v>
      </c>
      <c r="K55" s="1" t="s">
        <v>51</v>
      </c>
      <c r="L55" s="1" t="s">
        <v>79</v>
      </c>
      <c r="M55" s="1" t="s">
        <v>80</v>
      </c>
      <c r="N55" s="1" t="s">
        <v>418</v>
      </c>
      <c r="O55" s="1" t="s">
        <v>55</v>
      </c>
      <c r="P55" s="1">
        <v>9080962855</v>
      </c>
      <c r="Q55" s="1" t="s">
        <v>82</v>
      </c>
      <c r="R55" s="1" t="s">
        <v>57</v>
      </c>
      <c r="S55" s="1" t="s">
        <v>58</v>
      </c>
      <c r="T55" s="1" t="s">
        <v>99</v>
      </c>
      <c r="U55" s="1" t="s">
        <v>84</v>
      </c>
      <c r="V55" s="1" t="s">
        <v>166</v>
      </c>
      <c r="W55" s="1" t="s">
        <v>441</v>
      </c>
      <c r="X55" s="1" t="s">
        <v>102</v>
      </c>
      <c r="Y55" s="1" t="s">
        <v>289</v>
      </c>
      <c r="Z55" s="1" t="s">
        <v>64</v>
      </c>
      <c r="AA55" s="1" t="s">
        <v>38</v>
      </c>
      <c r="AB55" s="1" t="s">
        <v>65</v>
      </c>
      <c r="AC55" s="1" t="s">
        <v>86</v>
      </c>
      <c r="AD55" s="1" t="s">
        <v>67</v>
      </c>
      <c r="AE55" s="1" t="s">
        <v>68</v>
      </c>
      <c r="AF55" s="1" t="s">
        <v>419</v>
      </c>
      <c r="AG55" s="1" t="s">
        <v>118</v>
      </c>
      <c r="AH55" s="1" t="s">
        <v>119</v>
      </c>
      <c r="AI55" s="1" t="str">
        <f>IFERROR(_xlfn.XLOOKUP(Table1[[#This Row],[Audio Url]],Qc!C:C,Qc!F:F),"")</f>
        <v xml:space="preserve">same voice </v>
      </c>
      <c r="AJ55" s="1" t="str">
        <f>IFERROR(_xlfn.XLOOKUP(Table1[[#This Row],[Audio Url]],Qc!C:C,Qc!E:E),"")</f>
        <v>Taking From Friends And Family</v>
      </c>
      <c r="AK55" s="1" t="s">
        <v>38</v>
      </c>
      <c r="AL55" s="1" t="s">
        <v>38</v>
      </c>
      <c r="AM55" s="1" t="s">
        <v>43</v>
      </c>
      <c r="AN55" s="1" t="s">
        <v>2242</v>
      </c>
      <c r="AO55" t="str">
        <f>IF(Table1[[#This Row],[Audio Duration (in secs)]]&gt;180,"Greater than 3 Minutes","Less than 3 Minutes")</f>
        <v>Greater than 3 Minutes</v>
      </c>
      <c r="AP5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5" t="str">
        <f>IFERROR(VLOOKUP(Table1[[#This Row],[சாதி/Caste]],MApping!$E$1:$F$10,2,0),"Others")</f>
        <v>PALLAR SC</v>
      </c>
      <c r="AR55">
        <f>VLOOKUP(Table1[[#This Row],[பாலினம்/Gender]],Factor!$F$26:$I$28,4,0)</f>
        <v>1.1351351351351351</v>
      </c>
      <c r="AS55">
        <f>VLOOKUP(Table1[[#This Row],[பதிலளித்தவரின் வயது/Age Group]],Factor!$F$35:$I$39,4,0)</f>
        <v>0.84848484848484851</v>
      </c>
      <c r="AT55">
        <f>VLOOKUP(Table1[[#This Row],[பதிலளித்தவரின் வயது/Age Group]]&amp;Table1[[#This Row],[பாலினம்/Gender]],Factor!$A$45:$G$53,7,0)</f>
        <v>1.0769230769230769</v>
      </c>
      <c r="AU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5">
        <f>VLOOKUP(Table1[[#This Row],[Rev Caste]],Factor!$F$59:$I$68,4,0)</f>
        <v>2.1</v>
      </c>
      <c r="AW55">
        <f>Table1[[#This Row],[2021 Ae Factor]]*Table1[[#This Row],[Age &amp; Gender Factor]]</f>
        <v>1.0769230769230769</v>
      </c>
      <c r="AX55">
        <f t="shared" si="0"/>
        <v>10.4564836</v>
      </c>
      <c r="AY55">
        <f t="shared" si="1"/>
        <v>78.699840300000005</v>
      </c>
    </row>
    <row r="56" spans="1:51" x14ac:dyDescent="0.25">
      <c r="A56" s="1" t="s">
        <v>443</v>
      </c>
      <c r="B56" s="1" t="s">
        <v>444</v>
      </c>
      <c r="C56" s="2">
        <v>45869</v>
      </c>
      <c r="D56" s="1" t="s">
        <v>445</v>
      </c>
      <c r="E56" s="1" t="s">
        <v>446</v>
      </c>
      <c r="F56" s="1" t="s">
        <v>447</v>
      </c>
      <c r="G56" s="1">
        <v>597</v>
      </c>
      <c r="H56" s="1" t="s">
        <v>37</v>
      </c>
      <c r="I56" s="1" t="s">
        <v>49</v>
      </c>
      <c r="J56" s="1" t="s">
        <v>50</v>
      </c>
      <c r="K56" s="1" t="s">
        <v>51</v>
      </c>
      <c r="L56" s="1" t="s">
        <v>52</v>
      </c>
      <c r="M56" s="1" t="s">
        <v>52</v>
      </c>
      <c r="N56" s="1" t="s">
        <v>448</v>
      </c>
      <c r="O56" s="1" t="s">
        <v>55</v>
      </c>
      <c r="P56" s="1">
        <v>8438382863</v>
      </c>
      <c r="Q56" s="1" t="s">
        <v>56</v>
      </c>
      <c r="R56" s="1" t="s">
        <v>57</v>
      </c>
      <c r="S56" s="1" t="s">
        <v>58</v>
      </c>
      <c r="T56" s="1" t="s">
        <v>59</v>
      </c>
      <c r="U56" s="1" t="s">
        <v>60</v>
      </c>
      <c r="V56" s="1" t="s">
        <v>100</v>
      </c>
      <c r="W56" s="1" t="s">
        <v>126</v>
      </c>
      <c r="X56" s="1" t="s">
        <v>102</v>
      </c>
      <c r="Y56" s="1" t="s">
        <v>289</v>
      </c>
      <c r="Z56" s="1" t="s">
        <v>64</v>
      </c>
      <c r="AA56" s="1" t="s">
        <v>38</v>
      </c>
      <c r="AB56" s="1" t="s">
        <v>85</v>
      </c>
      <c r="AC56" s="1" t="s">
        <v>66</v>
      </c>
      <c r="AD56" s="1" t="s">
        <v>67</v>
      </c>
      <c r="AE56" s="1" t="s">
        <v>449</v>
      </c>
      <c r="AF56" s="1" t="s">
        <v>383</v>
      </c>
      <c r="AG56" s="1" t="s">
        <v>70</v>
      </c>
      <c r="AH56" s="1" t="s">
        <v>71</v>
      </c>
      <c r="AI56" s="1">
        <f>IFERROR(_xlfn.XLOOKUP(Table1[[#This Row],[Audio Url]],Qc!C:C,Qc!F:F),"")</f>
        <v>0</v>
      </c>
      <c r="AJ56" s="1" t="str">
        <f>IFERROR(_xlfn.XLOOKUP(Table1[[#This Row],[Audio Url]],Qc!C:C,Qc!E:E),"")</f>
        <v>Correctly Done</v>
      </c>
      <c r="AK56" s="1" t="s">
        <v>38</v>
      </c>
      <c r="AL56" s="1" t="s">
        <v>38</v>
      </c>
      <c r="AM56" s="1" t="s">
        <v>43</v>
      </c>
      <c r="AN56" s="1" t="s">
        <v>2243</v>
      </c>
      <c r="AO56" t="str">
        <f>IF(Table1[[#This Row],[Audio Duration (in secs)]]&gt;180,"Greater than 3 Minutes","Less than 3 Minutes")</f>
        <v>Greater than 3 Minutes</v>
      </c>
      <c r="AP5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6" t="str">
        <f>IFERROR(VLOOKUP(Table1[[#This Row],[சாதி/Caste]],MApping!$E$1:$F$10,2,0),"Others")</f>
        <v>URALI GOUNDER</v>
      </c>
      <c r="AR56">
        <f>VLOOKUP(Table1[[#This Row],[பாலினம்/Gender]],Factor!$F$26:$I$28,4,0)</f>
        <v>1.1351351351351351</v>
      </c>
      <c r="AS56">
        <f>VLOOKUP(Table1[[#This Row],[பதிலளித்தவரின் வயது/Age Group]],Factor!$F$35:$I$39,4,0)</f>
        <v>1.2824427480916032</v>
      </c>
      <c r="AT56">
        <f>VLOOKUP(Table1[[#This Row],[பதிலளித்தவரின் வயது/Age Group]]&amp;Table1[[#This Row],[பாலினம்/Gender]],Factor!$A$45:$G$53,7,0)</f>
        <v>1.9534883720930234</v>
      </c>
      <c r="AU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56">
        <f>VLOOKUP(Table1[[#This Row],[Rev Caste]],Factor!$F$59:$I$68,4,0)</f>
        <v>1.3034482758620689</v>
      </c>
      <c r="AW56">
        <f>Table1[[#This Row],[2021 Ae Factor]]*Table1[[#This Row],[Age &amp; Gender Factor]]</f>
        <v>3.9093207940666437</v>
      </c>
      <c r="AX56">
        <f t="shared" si="0"/>
        <v>10.604275100000001</v>
      </c>
      <c r="AY56">
        <f t="shared" si="1"/>
        <v>78.546292100000002</v>
      </c>
    </row>
    <row r="57" spans="1:51" x14ac:dyDescent="0.25">
      <c r="A57" s="1" t="s">
        <v>450</v>
      </c>
      <c r="B57" s="1" t="s">
        <v>451</v>
      </c>
      <c r="C57" s="2">
        <v>45869</v>
      </c>
      <c r="D57" s="1" t="s">
        <v>452</v>
      </c>
      <c r="E57" s="1" t="s">
        <v>274</v>
      </c>
      <c r="F57" s="1" t="s">
        <v>453</v>
      </c>
      <c r="G57" s="1">
        <v>164</v>
      </c>
      <c r="H57" s="1" t="s">
        <v>37</v>
      </c>
      <c r="I57" s="1" t="s">
        <v>77</v>
      </c>
      <c r="J57" s="1" t="s">
        <v>78</v>
      </c>
      <c r="K57" s="1" t="s">
        <v>51</v>
      </c>
      <c r="L57" s="1" t="s">
        <v>79</v>
      </c>
      <c r="M57" s="1" t="s">
        <v>80</v>
      </c>
      <c r="N57" s="1" t="s">
        <v>454</v>
      </c>
      <c r="O57" s="1" t="s">
        <v>136</v>
      </c>
      <c r="P57" s="1">
        <v>8489816500</v>
      </c>
      <c r="Q57" s="1" t="s">
        <v>82</v>
      </c>
      <c r="R57" s="1" t="s">
        <v>83</v>
      </c>
      <c r="S57" s="1" t="s">
        <v>58</v>
      </c>
      <c r="T57" s="1" t="s">
        <v>99</v>
      </c>
      <c r="U57" s="1" t="s">
        <v>84</v>
      </c>
      <c r="V57" s="1" t="s">
        <v>166</v>
      </c>
      <c r="W57" s="1" t="s">
        <v>126</v>
      </c>
      <c r="X57" s="1" t="s">
        <v>115</v>
      </c>
      <c r="Y57" s="1" t="s">
        <v>38</v>
      </c>
      <c r="Z57" s="1" t="s">
        <v>127</v>
      </c>
      <c r="AA57" s="1" t="s">
        <v>61</v>
      </c>
      <c r="AB57" s="1" t="s">
        <v>59</v>
      </c>
      <c r="AC57" s="1" t="s">
        <v>128</v>
      </c>
      <c r="AD57" s="1" t="s">
        <v>103</v>
      </c>
      <c r="AE57" s="1" t="s">
        <v>129</v>
      </c>
      <c r="AF57" s="1" t="s">
        <v>69</v>
      </c>
      <c r="AG57" s="1" t="s">
        <v>118</v>
      </c>
      <c r="AH57" s="1" t="s">
        <v>42</v>
      </c>
      <c r="AI57" s="1">
        <f>IFERROR(_xlfn.XLOOKUP(Table1[[#This Row],[Audio Url]],Qc!C:C,Qc!F:F),"")</f>
        <v>0</v>
      </c>
      <c r="AJ57" s="1" t="str">
        <f>IFERROR(_xlfn.XLOOKUP(Table1[[#This Row],[Audio Url]],Qc!C:C,Qc!E:E),"")</f>
        <v>Correctly Done</v>
      </c>
      <c r="AK57" s="1" t="s">
        <v>38</v>
      </c>
      <c r="AL57" s="1" t="s">
        <v>38</v>
      </c>
      <c r="AM57" s="1" t="s">
        <v>43</v>
      </c>
      <c r="AN57" s="1" t="s">
        <v>2243</v>
      </c>
      <c r="AO57" t="str">
        <f>IF(Table1[[#This Row],[Audio Duration (in secs)]]&gt;180,"Greater than 3 Minutes","Less than 3 Minutes")</f>
        <v>Less than 3 Minutes</v>
      </c>
      <c r="AP5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57" t="str">
        <f>IFERROR(VLOOKUP(Table1[[#This Row],[சாதி/Caste]],MApping!$E$1:$F$10,2,0),"Others")</f>
        <v>DEVENDRA KULA VELLALAR</v>
      </c>
      <c r="AR57">
        <f>VLOOKUP(Table1[[#This Row],[பாலினம்/Gender]],Factor!$F$26:$I$28,4,0)</f>
        <v>0.8936170212765957</v>
      </c>
      <c r="AS57">
        <f>VLOOKUP(Table1[[#This Row],[பதிலளித்தவரின் வயது/Age Group]],Factor!$F$35:$I$39,4,0)</f>
        <v>0.84848484848484851</v>
      </c>
      <c r="AT57">
        <f>VLOOKUP(Table1[[#This Row],[பதிலளித்தவரின் வயது/Age Group]]&amp;Table1[[#This Row],[பாலினம்/Gender]],Factor!$A$45:$G$53,7,0)</f>
        <v>0.70000000000000007</v>
      </c>
      <c r="AU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7">
        <f>VLOOKUP(Table1[[#This Row],[Rev Caste]],Factor!$F$59:$I$68,4,0)</f>
        <v>1.6390243902439026</v>
      </c>
      <c r="AW57">
        <f>Table1[[#This Row],[2021 Ae Factor]]*Table1[[#This Row],[Age &amp; Gender Factor]]</f>
        <v>0.70000000000000007</v>
      </c>
      <c r="AX57">
        <f t="shared" si="0"/>
        <v>10.455424799999999</v>
      </c>
      <c r="AY57">
        <f t="shared" si="1"/>
        <v>78.704909400000005</v>
      </c>
    </row>
    <row r="58" spans="1:51" x14ac:dyDescent="0.25">
      <c r="A58" s="1" t="s">
        <v>455</v>
      </c>
      <c r="B58" s="1" t="s">
        <v>456</v>
      </c>
      <c r="C58" s="2">
        <v>45869</v>
      </c>
      <c r="D58" s="1" t="s">
        <v>457</v>
      </c>
      <c r="E58" s="1" t="s">
        <v>458</v>
      </c>
      <c r="F58" s="1" t="s">
        <v>459</v>
      </c>
      <c r="G58" s="1">
        <v>175</v>
      </c>
      <c r="H58" s="1" t="s">
        <v>37</v>
      </c>
      <c r="I58" s="1" t="s">
        <v>77</v>
      </c>
      <c r="J58" s="1" t="s">
        <v>78</v>
      </c>
      <c r="K58" s="1" t="s">
        <v>51</v>
      </c>
      <c r="L58" s="1" t="s">
        <v>79</v>
      </c>
      <c r="M58" s="1" t="s">
        <v>80</v>
      </c>
      <c r="N58" s="1" t="s">
        <v>460</v>
      </c>
      <c r="O58" s="1" t="s">
        <v>136</v>
      </c>
      <c r="P58" s="1">
        <v>9047436299</v>
      </c>
      <c r="Q58" s="1" t="s">
        <v>56</v>
      </c>
      <c r="R58" s="1" t="s">
        <v>137</v>
      </c>
      <c r="S58" s="1" t="s">
        <v>58</v>
      </c>
      <c r="T58" s="1" t="s">
        <v>99</v>
      </c>
      <c r="U58" s="1" t="s">
        <v>84</v>
      </c>
      <c r="V58" s="1" t="s">
        <v>166</v>
      </c>
      <c r="W58" s="1" t="s">
        <v>126</v>
      </c>
      <c r="X58" s="1" t="s">
        <v>115</v>
      </c>
      <c r="Y58" s="1" t="s">
        <v>38</v>
      </c>
      <c r="Z58" s="1" t="s">
        <v>127</v>
      </c>
      <c r="AA58" s="1" t="s">
        <v>100</v>
      </c>
      <c r="AB58" s="1" t="s">
        <v>59</v>
      </c>
      <c r="AC58" s="1" t="s">
        <v>128</v>
      </c>
      <c r="AD58" s="1" t="s">
        <v>103</v>
      </c>
      <c r="AE58" s="1" t="s">
        <v>129</v>
      </c>
      <c r="AF58" s="1" t="s">
        <v>69</v>
      </c>
      <c r="AG58" s="1" t="s">
        <v>319</v>
      </c>
      <c r="AH58" s="1" t="s">
        <v>461</v>
      </c>
      <c r="AI58" s="1">
        <f>IFERROR(_xlfn.XLOOKUP(Table1[[#This Row],[Audio Url]],Qc!C:C,Qc!F:F),"")</f>
        <v>0</v>
      </c>
      <c r="AJ58" s="1" t="str">
        <f>IFERROR(_xlfn.XLOOKUP(Table1[[#This Row],[Audio Url]],Qc!C:C,Qc!E:E),"")</f>
        <v>Correctly Done</v>
      </c>
      <c r="AK58" s="1" t="s">
        <v>38</v>
      </c>
      <c r="AL58" s="1" t="s">
        <v>38</v>
      </c>
      <c r="AM58" s="1" t="s">
        <v>43</v>
      </c>
      <c r="AN58" s="1" t="s">
        <v>2243</v>
      </c>
      <c r="AO58" t="str">
        <f>IF(Table1[[#This Row],[Audio Duration (in secs)]]&gt;180,"Greater than 3 Minutes","Less than 3 Minutes")</f>
        <v>Less than 3 Minutes</v>
      </c>
      <c r="AP5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58" t="str">
        <f>IFERROR(VLOOKUP(Table1[[#This Row],[சாதி/Caste]],MApping!$E$1:$F$10,2,0),"Others")</f>
        <v>Others</v>
      </c>
      <c r="AR58">
        <f>VLOOKUP(Table1[[#This Row],[பாலினம்/Gender]],Factor!$F$26:$I$28,4,0)</f>
        <v>0.8936170212765957</v>
      </c>
      <c r="AS58">
        <f>VLOOKUP(Table1[[#This Row],[பதிலளித்தவரின் வயது/Age Group]],Factor!$F$35:$I$39,4,0)</f>
        <v>1.2824427480916032</v>
      </c>
      <c r="AT58">
        <f>VLOOKUP(Table1[[#This Row],[பதிலளித்தவரின் வயது/Age Group]]&amp;Table1[[#This Row],[பாலினம்/Gender]],Factor!$A$45:$G$53,7,0)</f>
        <v>0.95454545454545459</v>
      </c>
      <c r="AU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58">
        <f>VLOOKUP(Table1[[#This Row],[Rev Caste]],Factor!$F$59:$I$68,4,0)</f>
        <v>5.9154929577464786E-2</v>
      </c>
      <c r="AW58">
        <f>Table1[[#This Row],[2021 Ae Factor]]*Table1[[#This Row],[Age &amp; Gender Factor]]</f>
        <v>0.95454545454545459</v>
      </c>
      <c r="AX58">
        <f t="shared" si="0"/>
        <v>10.454872699999999</v>
      </c>
      <c r="AY58">
        <f t="shared" si="1"/>
        <v>78.704974500000006</v>
      </c>
    </row>
    <row r="59" spans="1:51" x14ac:dyDescent="0.25">
      <c r="A59" s="1" t="s">
        <v>462</v>
      </c>
      <c r="B59" s="1" t="s">
        <v>463</v>
      </c>
      <c r="C59" s="2">
        <v>45869</v>
      </c>
      <c r="D59" s="1" t="s">
        <v>464</v>
      </c>
      <c r="E59" s="1" t="s">
        <v>458</v>
      </c>
      <c r="F59" s="1" t="s">
        <v>465</v>
      </c>
      <c r="G59" s="1">
        <v>339</v>
      </c>
      <c r="H59" s="1" t="s">
        <v>37</v>
      </c>
      <c r="I59" s="1" t="s">
        <v>77</v>
      </c>
      <c r="J59" s="1" t="s">
        <v>78</v>
      </c>
      <c r="K59" s="1" t="s">
        <v>51</v>
      </c>
      <c r="L59" s="1" t="s">
        <v>79</v>
      </c>
      <c r="M59" s="1" t="s">
        <v>80</v>
      </c>
      <c r="N59" s="1" t="s">
        <v>466</v>
      </c>
      <c r="O59" s="1" t="s">
        <v>55</v>
      </c>
      <c r="P59" s="1">
        <v>9159116163</v>
      </c>
      <c r="Q59" s="1" t="s">
        <v>39</v>
      </c>
      <c r="R59" s="1" t="s">
        <v>98</v>
      </c>
      <c r="S59" s="1" t="s">
        <v>58</v>
      </c>
      <c r="T59" s="1" t="s">
        <v>99</v>
      </c>
      <c r="U59" s="1" t="s">
        <v>84</v>
      </c>
      <c r="V59" s="1" t="s">
        <v>100</v>
      </c>
      <c r="W59" s="1" t="s">
        <v>101</v>
      </c>
      <c r="X59" s="1" t="s">
        <v>102</v>
      </c>
      <c r="Y59" s="1" t="s">
        <v>96</v>
      </c>
      <c r="Z59" s="1" t="s">
        <v>127</v>
      </c>
      <c r="AA59" s="1" t="s">
        <v>61</v>
      </c>
      <c r="AB59" s="1" t="s">
        <v>65</v>
      </c>
      <c r="AC59" s="1" t="s">
        <v>128</v>
      </c>
      <c r="AD59" s="1" t="s">
        <v>103</v>
      </c>
      <c r="AE59" s="1" t="s">
        <v>102</v>
      </c>
      <c r="AF59" s="1" t="s">
        <v>69</v>
      </c>
      <c r="AG59" s="1" t="s">
        <v>89</v>
      </c>
      <c r="AH59" s="1" t="s">
        <v>90</v>
      </c>
      <c r="AI59" s="1">
        <f>IFERROR(_xlfn.XLOOKUP(Table1[[#This Row],[Audio Url]],Qc!C:C,Qc!F:F),"")</f>
        <v>0</v>
      </c>
      <c r="AJ59" s="1" t="str">
        <f>IFERROR(_xlfn.XLOOKUP(Table1[[#This Row],[Audio Url]],Qc!C:C,Qc!E:E),"")</f>
        <v>Correctly Done</v>
      </c>
      <c r="AK59" s="1" t="s">
        <v>38</v>
      </c>
      <c r="AL59" s="1" t="s">
        <v>38</v>
      </c>
      <c r="AM59" s="1" t="s">
        <v>43</v>
      </c>
      <c r="AN59" s="1" t="s">
        <v>2243</v>
      </c>
      <c r="AO59" t="str">
        <f>IF(Table1[[#This Row],[Audio Duration (in secs)]]&gt;180,"Greater than 3 Minutes","Less than 3 Minutes")</f>
        <v>Greater than 3 Minutes</v>
      </c>
      <c r="AP5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9" t="str">
        <f>IFERROR(VLOOKUP(Table1[[#This Row],[சாதி/Caste]],MApping!$E$1:$F$10,2,0),"Others")</f>
        <v>MUKKULATHOR</v>
      </c>
      <c r="AR59">
        <f>VLOOKUP(Table1[[#This Row],[பாலினம்/Gender]],Factor!$F$26:$I$28,4,0)</f>
        <v>1.1351351351351351</v>
      </c>
      <c r="AS59">
        <f>VLOOKUP(Table1[[#This Row],[பதிலளித்தவரின் வயது/Age Group]],Factor!$F$35:$I$39,4,0)</f>
        <v>0.84</v>
      </c>
      <c r="AT59">
        <f>VLOOKUP(Table1[[#This Row],[பதிலளித்தவரின் வயது/Age Group]]&amp;Table1[[#This Row],[பாலினம்/Gender]],Factor!$A$45:$G$53,7,0)</f>
        <v>0.80769230769230771</v>
      </c>
      <c r="AU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59">
        <f>VLOOKUP(Table1[[#This Row],[Rev Caste]],Factor!$F$59:$I$68,4,0)</f>
        <v>1.1057142857142856</v>
      </c>
      <c r="AW59">
        <f>Table1[[#This Row],[2021 Ae Factor]]*Table1[[#This Row],[Age &amp; Gender Factor]]</f>
        <v>1.6163537898544778</v>
      </c>
      <c r="AX59">
        <f t="shared" si="0"/>
        <v>10.454914499999999</v>
      </c>
      <c r="AY59">
        <f t="shared" si="1"/>
        <v>78.705021599999995</v>
      </c>
    </row>
    <row r="60" spans="1:51" x14ac:dyDescent="0.25">
      <c r="A60" s="1" t="s">
        <v>467</v>
      </c>
      <c r="B60" s="1" t="s">
        <v>468</v>
      </c>
      <c r="C60" s="2">
        <v>45869</v>
      </c>
      <c r="D60" s="1" t="s">
        <v>469</v>
      </c>
      <c r="E60" s="1" t="s">
        <v>470</v>
      </c>
      <c r="F60" s="1" t="s">
        <v>471</v>
      </c>
      <c r="G60" s="1">
        <v>285</v>
      </c>
      <c r="H60" s="1" t="s">
        <v>37</v>
      </c>
      <c r="I60" s="1" t="s">
        <v>77</v>
      </c>
      <c r="J60" s="1" t="s">
        <v>78</v>
      </c>
      <c r="K60" s="1" t="s">
        <v>51</v>
      </c>
      <c r="L60" s="1" t="s">
        <v>79</v>
      </c>
      <c r="M60" s="1" t="s">
        <v>80</v>
      </c>
      <c r="N60" s="1" t="s">
        <v>472</v>
      </c>
      <c r="O60" s="1" t="s">
        <v>55</v>
      </c>
      <c r="P60" s="1">
        <v>9443333371</v>
      </c>
      <c r="Q60" s="1" t="s">
        <v>39</v>
      </c>
      <c r="R60" s="1" t="s">
        <v>98</v>
      </c>
      <c r="S60" s="1" t="s">
        <v>58</v>
      </c>
      <c r="T60" s="1" t="s">
        <v>59</v>
      </c>
      <c r="U60" s="1" t="s">
        <v>84</v>
      </c>
      <c r="V60" s="1" t="s">
        <v>61</v>
      </c>
      <c r="W60" s="1" t="s">
        <v>62</v>
      </c>
      <c r="X60" s="1" t="s">
        <v>63</v>
      </c>
      <c r="Y60" s="1" t="s">
        <v>38</v>
      </c>
      <c r="Z60" s="1" t="s">
        <v>64</v>
      </c>
      <c r="AA60" s="1" t="s">
        <v>38</v>
      </c>
      <c r="AB60" s="1" t="s">
        <v>65</v>
      </c>
      <c r="AC60" s="1" t="s">
        <v>86</v>
      </c>
      <c r="AD60" s="1" t="s">
        <v>103</v>
      </c>
      <c r="AE60" s="1" t="s">
        <v>449</v>
      </c>
      <c r="AF60" s="1" t="s">
        <v>117</v>
      </c>
      <c r="AG60" s="1" t="s">
        <v>319</v>
      </c>
      <c r="AH60" s="1" t="s">
        <v>473</v>
      </c>
      <c r="AI60" s="1">
        <f>IFERROR(_xlfn.XLOOKUP(Table1[[#This Row],[Audio Url]],Qc!C:C,Qc!F:F),"")</f>
        <v>0</v>
      </c>
      <c r="AJ60" s="1" t="str">
        <f>IFERROR(_xlfn.XLOOKUP(Table1[[#This Row],[Audio Url]],Qc!C:C,Qc!E:E),"")</f>
        <v>Correctly Done</v>
      </c>
      <c r="AK60" s="1" t="s">
        <v>38</v>
      </c>
      <c r="AL60" s="1" t="s">
        <v>38</v>
      </c>
      <c r="AM60" s="1" t="s">
        <v>43</v>
      </c>
      <c r="AN60" s="1" t="s">
        <v>2243</v>
      </c>
      <c r="AO60" t="str">
        <f>IF(Table1[[#This Row],[Audio Duration (in secs)]]&gt;180,"Greater than 3 Minutes","Less than 3 Minutes")</f>
        <v>Greater than 3 Minutes</v>
      </c>
      <c r="AP6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60" t="str">
        <f>IFERROR(VLOOKUP(Table1[[#This Row],[சாதி/Caste]],MApping!$E$1:$F$10,2,0),"Others")</f>
        <v>Others</v>
      </c>
      <c r="AR60">
        <f>VLOOKUP(Table1[[#This Row],[பாலினம்/Gender]],Factor!$F$26:$I$28,4,0)</f>
        <v>1.1351351351351351</v>
      </c>
      <c r="AS60">
        <f>VLOOKUP(Table1[[#This Row],[பதிலளித்தவரின் வயது/Age Group]],Factor!$F$35:$I$39,4,0)</f>
        <v>0.84</v>
      </c>
      <c r="AT60">
        <f>VLOOKUP(Table1[[#This Row],[பதிலளித்தவரின் வயது/Age Group]]&amp;Table1[[#This Row],[பாலினம்/Gender]],Factor!$A$45:$G$53,7,0)</f>
        <v>0.80769230769230771</v>
      </c>
      <c r="AU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0">
        <f>VLOOKUP(Table1[[#This Row],[Rev Caste]],Factor!$F$59:$I$68,4,0)</f>
        <v>5.9154929577464786E-2</v>
      </c>
      <c r="AW60">
        <f>Table1[[#This Row],[2021 Ae Factor]]*Table1[[#This Row],[Age &amp; Gender Factor]]</f>
        <v>0.47810026130822719</v>
      </c>
      <c r="AX60">
        <f t="shared" si="0"/>
        <v>10.455246300000001</v>
      </c>
      <c r="AY60">
        <f t="shared" si="1"/>
        <v>78.705189899999993</v>
      </c>
    </row>
    <row r="61" spans="1:51" x14ac:dyDescent="0.25">
      <c r="A61" s="1" t="s">
        <v>474</v>
      </c>
      <c r="B61" s="1" t="s">
        <v>475</v>
      </c>
      <c r="C61" s="2">
        <v>45869</v>
      </c>
      <c r="D61" s="1" t="s">
        <v>476</v>
      </c>
      <c r="E61" s="1" t="s">
        <v>358</v>
      </c>
      <c r="F61" s="1" t="s">
        <v>477</v>
      </c>
      <c r="G61" s="1">
        <v>426</v>
      </c>
      <c r="H61" s="1" t="s">
        <v>37</v>
      </c>
      <c r="I61" s="1" t="s">
        <v>77</v>
      </c>
      <c r="J61" s="1" t="s">
        <v>78</v>
      </c>
      <c r="K61" s="1" t="s">
        <v>51</v>
      </c>
      <c r="L61" s="1" t="s">
        <v>79</v>
      </c>
      <c r="M61" s="1" t="s">
        <v>80</v>
      </c>
      <c r="N61" s="1" t="s">
        <v>478</v>
      </c>
      <c r="O61" s="1" t="s">
        <v>136</v>
      </c>
      <c r="P61" s="1">
        <v>9715644265</v>
      </c>
      <c r="Q61" s="1" t="s">
        <v>56</v>
      </c>
      <c r="R61" s="1" t="s">
        <v>125</v>
      </c>
      <c r="S61" s="1" t="s">
        <v>58</v>
      </c>
      <c r="T61" s="1" t="s">
        <v>59</v>
      </c>
      <c r="U61" s="1" t="s">
        <v>84</v>
      </c>
      <c r="V61" s="1" t="s">
        <v>100</v>
      </c>
      <c r="W61" s="1" t="s">
        <v>101</v>
      </c>
      <c r="X61" s="1" t="s">
        <v>479</v>
      </c>
      <c r="Y61" s="1" t="s">
        <v>96</v>
      </c>
      <c r="Z61" s="1" t="s">
        <v>64</v>
      </c>
      <c r="AA61" s="1" t="s">
        <v>38</v>
      </c>
      <c r="AB61" s="1" t="s">
        <v>59</v>
      </c>
      <c r="AC61" s="1" t="s">
        <v>128</v>
      </c>
      <c r="AD61" s="1" t="s">
        <v>103</v>
      </c>
      <c r="AE61" s="1" t="s">
        <v>480</v>
      </c>
      <c r="AF61" s="1" t="s">
        <v>383</v>
      </c>
      <c r="AG61" s="1" t="s">
        <v>89</v>
      </c>
      <c r="AH61" s="1" t="s">
        <v>481</v>
      </c>
      <c r="AI61" s="1">
        <f>IFERROR(_xlfn.XLOOKUP(Table1[[#This Row],[Audio Url]],Qc!C:C,Qc!F:F),"")</f>
        <v>0</v>
      </c>
      <c r="AJ61" s="1" t="str">
        <f>IFERROR(_xlfn.XLOOKUP(Table1[[#This Row],[Audio Url]],Qc!C:C,Qc!E:E),"")</f>
        <v>Not Asking All The Questions</v>
      </c>
      <c r="AK61" s="1" t="s">
        <v>38</v>
      </c>
      <c r="AL61" s="1" t="s">
        <v>38</v>
      </c>
      <c r="AM61" s="1" t="s">
        <v>43</v>
      </c>
      <c r="AN61" s="1" t="s">
        <v>2243</v>
      </c>
      <c r="AO61" t="str">
        <f>IF(Table1[[#This Row],[Audio Duration (in secs)]]&gt;180,"Greater than 3 Minutes","Less than 3 Minutes")</f>
        <v>Greater than 3 Minutes</v>
      </c>
      <c r="AP6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INC</v>
      </c>
      <c r="AQ61" t="str">
        <f>IFERROR(VLOOKUP(Table1[[#This Row],[சாதி/Caste]],MApping!$E$1:$F$10,2,0),"Others")</f>
        <v>Others</v>
      </c>
      <c r="AR61">
        <f>VLOOKUP(Table1[[#This Row],[பாலினம்/Gender]],Factor!$F$26:$I$28,4,0)</f>
        <v>0.8936170212765957</v>
      </c>
      <c r="AS61">
        <f>VLOOKUP(Table1[[#This Row],[பதிலளித்தவரின் வயது/Age Group]],Factor!$F$35:$I$39,4,0)</f>
        <v>1.2824427480916032</v>
      </c>
      <c r="AT61">
        <f>VLOOKUP(Table1[[#This Row],[பதிலளித்தவரின் வயது/Age Group]]&amp;Table1[[#This Row],[பாலினம்/Gender]],Factor!$A$45:$G$53,7,0)</f>
        <v>0.95454545454545459</v>
      </c>
      <c r="AU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61">
        <f>VLOOKUP(Table1[[#This Row],[Rev Caste]],Factor!$F$59:$I$68,4,0)</f>
        <v>5.9154929577464786E-2</v>
      </c>
      <c r="AW61">
        <f>Table1[[#This Row],[2021 Ae Factor]]*Table1[[#This Row],[Age &amp; Gender Factor]]</f>
        <v>1.9102362971007465</v>
      </c>
      <c r="AX61">
        <f t="shared" si="0"/>
        <v>10.4554337</v>
      </c>
      <c r="AY61">
        <f t="shared" si="1"/>
        <v>78.705153499999994</v>
      </c>
    </row>
    <row r="62" spans="1:51" x14ac:dyDescent="0.25">
      <c r="A62" s="1" t="s">
        <v>482</v>
      </c>
      <c r="B62" s="1" t="s">
        <v>483</v>
      </c>
      <c r="C62" s="2">
        <v>45869</v>
      </c>
      <c r="D62" s="1" t="s">
        <v>484</v>
      </c>
      <c r="E62" s="1" t="s">
        <v>358</v>
      </c>
      <c r="F62" s="1" t="s">
        <v>485</v>
      </c>
      <c r="G62" s="1">
        <v>218</v>
      </c>
      <c r="H62" s="1" t="s">
        <v>37</v>
      </c>
      <c r="I62" s="1" t="s">
        <v>77</v>
      </c>
      <c r="J62" s="1" t="s">
        <v>78</v>
      </c>
      <c r="K62" s="1" t="s">
        <v>51</v>
      </c>
      <c r="L62" s="1" t="s">
        <v>79</v>
      </c>
      <c r="M62" s="1" t="s">
        <v>80</v>
      </c>
      <c r="N62" s="1" t="s">
        <v>486</v>
      </c>
      <c r="O62" s="1" t="s">
        <v>55</v>
      </c>
      <c r="P62" s="1">
        <v>8248654211</v>
      </c>
      <c r="Q62" s="1" t="s">
        <v>82</v>
      </c>
      <c r="R62" s="1" t="s">
        <v>83</v>
      </c>
      <c r="S62" s="1" t="s">
        <v>58</v>
      </c>
      <c r="T62" s="1" t="s">
        <v>99</v>
      </c>
      <c r="U62" s="1" t="s">
        <v>84</v>
      </c>
      <c r="V62" s="1" t="s">
        <v>166</v>
      </c>
      <c r="W62" s="1" t="s">
        <v>198</v>
      </c>
      <c r="X62" s="1" t="s">
        <v>102</v>
      </c>
      <c r="Y62" s="1" t="s">
        <v>96</v>
      </c>
      <c r="Z62" s="1" t="s">
        <v>127</v>
      </c>
      <c r="AA62" s="1" t="s">
        <v>61</v>
      </c>
      <c r="AB62" s="1" t="s">
        <v>85</v>
      </c>
      <c r="AC62" s="1" t="s">
        <v>128</v>
      </c>
      <c r="AD62" s="1" t="s">
        <v>103</v>
      </c>
      <c r="AE62" s="1" t="s">
        <v>102</v>
      </c>
      <c r="AF62" s="1" t="s">
        <v>69</v>
      </c>
      <c r="AG62" s="1" t="s">
        <v>89</v>
      </c>
      <c r="AH62" s="1" t="s">
        <v>481</v>
      </c>
      <c r="AI62" s="1">
        <f>IFERROR(_xlfn.XLOOKUP(Table1[[#This Row],[Audio Url]],Qc!C:C,Qc!F:F),"")</f>
        <v>0</v>
      </c>
      <c r="AJ62" s="1" t="str">
        <f>IFERROR(_xlfn.XLOOKUP(Table1[[#This Row],[Audio Url]],Qc!C:C,Qc!E:E),"")</f>
        <v>Correctly Done</v>
      </c>
      <c r="AK62" s="1" t="s">
        <v>38</v>
      </c>
      <c r="AL62" s="1" t="s">
        <v>38</v>
      </c>
      <c r="AM62" s="1" t="s">
        <v>43</v>
      </c>
      <c r="AN62" s="1" t="s">
        <v>2243</v>
      </c>
      <c r="AO62" t="str">
        <f>IF(Table1[[#This Row],[Audio Duration (in secs)]]&gt;180,"Greater than 3 Minutes","Less than 3 Minutes")</f>
        <v>Greater than 3 Minutes</v>
      </c>
      <c r="AP6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62" t="str">
        <f>IFERROR(VLOOKUP(Table1[[#This Row],[சாதி/Caste]],MApping!$E$1:$F$10,2,0),"Others")</f>
        <v>Others</v>
      </c>
      <c r="AR62">
        <f>VLOOKUP(Table1[[#This Row],[பாலினம்/Gender]],Factor!$F$26:$I$28,4,0)</f>
        <v>1.1351351351351351</v>
      </c>
      <c r="AS62">
        <f>VLOOKUP(Table1[[#This Row],[பதிலளித்தவரின் வயது/Age Group]],Factor!$F$35:$I$39,4,0)</f>
        <v>0.84848484848484851</v>
      </c>
      <c r="AT62">
        <f>VLOOKUP(Table1[[#This Row],[பதிலளித்தவரின் வயது/Age Group]]&amp;Table1[[#This Row],[பாலினம்/Gender]],Factor!$A$45:$G$53,7,0)</f>
        <v>1.0769230769230769</v>
      </c>
      <c r="AU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62">
        <f>VLOOKUP(Table1[[#This Row],[Rev Caste]],Factor!$F$59:$I$68,4,0)</f>
        <v>5.9154929577464786E-2</v>
      </c>
      <c r="AW62">
        <f>Table1[[#This Row],[2021 Ae Factor]]*Table1[[#This Row],[Age &amp; Gender Factor]]</f>
        <v>1.0769230769230769</v>
      </c>
      <c r="AX62">
        <f t="shared" si="0"/>
        <v>10.455428100000001</v>
      </c>
      <c r="AY62">
        <f t="shared" si="1"/>
        <v>78.705233399999997</v>
      </c>
    </row>
    <row r="63" spans="1:51" x14ac:dyDescent="0.25">
      <c r="A63" s="1" t="s">
        <v>487</v>
      </c>
      <c r="B63" s="1" t="s">
        <v>488</v>
      </c>
      <c r="C63" s="2">
        <v>45869</v>
      </c>
      <c r="D63" s="1" t="s">
        <v>489</v>
      </c>
      <c r="E63" s="1" t="s">
        <v>274</v>
      </c>
      <c r="F63" s="1" t="s">
        <v>490</v>
      </c>
      <c r="G63" s="1">
        <v>279</v>
      </c>
      <c r="H63" s="1" t="s">
        <v>37</v>
      </c>
      <c r="I63" s="1" t="s">
        <v>77</v>
      </c>
      <c r="J63" s="1" t="s">
        <v>78</v>
      </c>
      <c r="K63" s="1" t="s">
        <v>51</v>
      </c>
      <c r="L63" s="1" t="s">
        <v>79</v>
      </c>
      <c r="M63" s="1" t="s">
        <v>80</v>
      </c>
      <c r="N63" s="1" t="s">
        <v>491</v>
      </c>
      <c r="O63" s="1" t="s">
        <v>55</v>
      </c>
      <c r="P63" s="1">
        <v>9952564869</v>
      </c>
      <c r="Q63" s="1" t="s">
        <v>39</v>
      </c>
      <c r="R63" s="1" t="s">
        <v>492</v>
      </c>
      <c r="S63" s="1" t="s">
        <v>58</v>
      </c>
      <c r="T63" s="1" t="s">
        <v>138</v>
      </c>
      <c r="U63" s="1" t="s">
        <v>84</v>
      </c>
      <c r="V63" s="1" t="s">
        <v>61</v>
      </c>
      <c r="W63" s="1" t="s">
        <v>62</v>
      </c>
      <c r="X63" s="1" t="s">
        <v>102</v>
      </c>
      <c r="Y63" s="1" t="s">
        <v>96</v>
      </c>
      <c r="Z63" s="1" t="s">
        <v>127</v>
      </c>
      <c r="AA63" s="1" t="s">
        <v>139</v>
      </c>
      <c r="AB63" s="1" t="s">
        <v>65</v>
      </c>
      <c r="AC63" s="1" t="s">
        <v>86</v>
      </c>
      <c r="AD63" s="1" t="s">
        <v>87</v>
      </c>
      <c r="AE63" s="1" t="s">
        <v>449</v>
      </c>
      <c r="AF63" s="1" t="s">
        <v>3054</v>
      </c>
      <c r="AG63" s="1" t="s">
        <v>278</v>
      </c>
      <c r="AH63" s="1" t="s">
        <v>279</v>
      </c>
      <c r="AI63" s="1">
        <f>IFERROR(_xlfn.XLOOKUP(Table1[[#This Row],[Audio Url]],Qc!C:C,Qc!F:F),"")</f>
        <v>0</v>
      </c>
      <c r="AJ63" s="1" t="str">
        <f>IFERROR(_xlfn.XLOOKUP(Table1[[#This Row],[Audio Url]],Qc!C:C,Qc!E:E),"")</f>
        <v>Correctly Done</v>
      </c>
      <c r="AK63" s="1" t="s">
        <v>38</v>
      </c>
      <c r="AL63" s="1" t="s">
        <v>38</v>
      </c>
      <c r="AM63" s="1" t="s">
        <v>43</v>
      </c>
      <c r="AN63" s="1" t="s">
        <v>2243</v>
      </c>
      <c r="AO63" t="str">
        <f>IF(Table1[[#This Row],[Audio Duration (in secs)]]&gt;180,"Greater than 3 Minutes","Less than 3 Minutes")</f>
        <v>Greater than 3 Minutes</v>
      </c>
      <c r="AP6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63" t="str">
        <f>IFERROR(VLOOKUP(Table1[[#This Row],[சாதி/Caste]],MApping!$E$1:$F$10,2,0),"Others")</f>
        <v>MUSLIM</v>
      </c>
      <c r="AR63">
        <f>VLOOKUP(Table1[[#This Row],[பாலினம்/Gender]],Factor!$F$26:$I$28,4,0)</f>
        <v>1.1351351351351351</v>
      </c>
      <c r="AS63">
        <f>VLOOKUP(Table1[[#This Row],[பதிலளித்தவரின் வயது/Age Group]],Factor!$F$35:$I$39,4,0)</f>
        <v>0.84</v>
      </c>
      <c r="AT63">
        <f>VLOOKUP(Table1[[#This Row],[பதிலளித்தவரின் வயது/Age Group]]&amp;Table1[[#This Row],[பாலினம்/Gender]],Factor!$A$45:$G$53,7,0)</f>
        <v>0.80769230769230771</v>
      </c>
      <c r="AU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3">
        <f>VLOOKUP(Table1[[#This Row],[Rev Caste]],Factor!$F$59:$I$68,4,0)</f>
        <v>1.2600000000000002</v>
      </c>
      <c r="AW63">
        <f>Table1[[#This Row],[2021 Ae Factor]]*Table1[[#This Row],[Age &amp; Gender Factor]]</f>
        <v>0.47810026130822719</v>
      </c>
      <c r="AX63">
        <f t="shared" si="0"/>
        <v>10.4557571</v>
      </c>
      <c r="AY63">
        <f t="shared" si="1"/>
        <v>78.705082099999998</v>
      </c>
    </row>
    <row r="64" spans="1:51" x14ac:dyDescent="0.25">
      <c r="A64" s="1" t="s">
        <v>493</v>
      </c>
      <c r="B64" s="1" t="s">
        <v>494</v>
      </c>
      <c r="C64" s="2">
        <v>45869</v>
      </c>
      <c r="D64" s="1" t="s">
        <v>495</v>
      </c>
      <c r="E64" s="1" t="s">
        <v>274</v>
      </c>
      <c r="F64" s="1" t="s">
        <v>496</v>
      </c>
      <c r="G64" s="1">
        <v>306</v>
      </c>
      <c r="H64" s="1" t="s">
        <v>37</v>
      </c>
      <c r="I64" s="1" t="s">
        <v>77</v>
      </c>
      <c r="J64" s="1" t="s">
        <v>78</v>
      </c>
      <c r="K64" s="1" t="s">
        <v>51</v>
      </c>
      <c r="L64" s="1" t="s">
        <v>79</v>
      </c>
      <c r="M64" s="1" t="s">
        <v>80</v>
      </c>
      <c r="N64" s="1" t="s">
        <v>497</v>
      </c>
      <c r="O64" s="1" t="s">
        <v>136</v>
      </c>
      <c r="P64" s="1">
        <v>9842453264</v>
      </c>
      <c r="Q64" s="1" t="s">
        <v>361</v>
      </c>
      <c r="R64" s="1" t="s">
        <v>137</v>
      </c>
      <c r="S64" s="1" t="s">
        <v>58</v>
      </c>
      <c r="T64" s="1" t="s">
        <v>138</v>
      </c>
      <c r="U64" s="1" t="s">
        <v>84</v>
      </c>
      <c r="V64" s="1" t="s">
        <v>100</v>
      </c>
      <c r="W64" s="1" t="s">
        <v>62</v>
      </c>
      <c r="X64" s="1" t="s">
        <v>102</v>
      </c>
      <c r="Y64" s="1" t="s">
        <v>176</v>
      </c>
      <c r="Z64" s="1" t="s">
        <v>127</v>
      </c>
      <c r="AA64" s="1" t="s">
        <v>61</v>
      </c>
      <c r="AB64" s="1" t="s">
        <v>85</v>
      </c>
      <c r="AC64" s="1" t="s">
        <v>66</v>
      </c>
      <c r="AD64" s="1" t="s">
        <v>87</v>
      </c>
      <c r="AE64" s="1" t="s">
        <v>449</v>
      </c>
      <c r="AF64" s="1" t="s">
        <v>69</v>
      </c>
      <c r="AG64" s="1" t="s">
        <v>118</v>
      </c>
      <c r="AH64" s="1" t="s">
        <v>42</v>
      </c>
      <c r="AI64" s="1">
        <f>IFERROR(_xlfn.XLOOKUP(Table1[[#This Row],[Audio Url]],Qc!C:C,Qc!F:F),"")</f>
        <v>0</v>
      </c>
      <c r="AJ64" s="1" t="str">
        <f>IFERROR(_xlfn.XLOOKUP(Table1[[#This Row],[Audio Url]],Qc!C:C,Qc!E:E),"")</f>
        <v>Correctly Done</v>
      </c>
      <c r="AK64" s="1" t="s">
        <v>38</v>
      </c>
      <c r="AL64" s="1" t="s">
        <v>38</v>
      </c>
      <c r="AM64" s="1" t="s">
        <v>43</v>
      </c>
      <c r="AN64" s="1" t="s">
        <v>2243</v>
      </c>
      <c r="AO64" t="str">
        <f>IF(Table1[[#This Row],[Audio Duration (in secs)]]&gt;180,"Greater than 3 Minutes","Less than 3 Minutes")</f>
        <v>Greater than 3 Minutes</v>
      </c>
      <c r="AP6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64" t="str">
        <f>IFERROR(VLOOKUP(Table1[[#This Row],[சாதி/Caste]],MApping!$E$1:$F$10,2,0),"Others")</f>
        <v>DEVENDRA KULA VELLALAR</v>
      </c>
      <c r="AR64">
        <f>VLOOKUP(Table1[[#This Row],[பாலினம்/Gender]],Factor!$F$26:$I$28,4,0)</f>
        <v>0.8936170212765957</v>
      </c>
      <c r="AS64">
        <f>VLOOKUP(Table1[[#This Row],[பதிலளித்தவரின் வயது/Age Group]],Factor!$F$35:$I$39,4,0)</f>
        <v>0.96923076923076912</v>
      </c>
      <c r="AT64">
        <f>VLOOKUP(Table1[[#This Row],[பதிலளித்தவரின் வயது/Age Group]]&amp;Table1[[#This Row],[பாலினம்/Gender]],Factor!$A$45:$G$53,7,0)</f>
        <v>1.1666666666666667</v>
      </c>
      <c r="AU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64">
        <f>VLOOKUP(Table1[[#This Row],[Rev Caste]],Factor!$F$59:$I$68,4,0)</f>
        <v>1.6390243902439026</v>
      </c>
      <c r="AW64">
        <f>Table1[[#This Row],[2021 Ae Factor]]*Table1[[#This Row],[Age &amp; Gender Factor]]</f>
        <v>2.3347332520120236</v>
      </c>
      <c r="AX64">
        <f t="shared" si="0"/>
        <v>10.455751100000001</v>
      </c>
      <c r="AY64">
        <f t="shared" si="1"/>
        <v>78.705088900000007</v>
      </c>
    </row>
    <row r="65" spans="1:51" x14ac:dyDescent="0.25">
      <c r="A65" s="1" t="s">
        <v>498</v>
      </c>
      <c r="B65" s="1" t="s">
        <v>499</v>
      </c>
      <c r="C65" s="2">
        <v>45869</v>
      </c>
      <c r="D65" s="1" t="s">
        <v>500</v>
      </c>
      <c r="E65" s="1" t="s">
        <v>274</v>
      </c>
      <c r="F65" s="1" t="s">
        <v>501</v>
      </c>
      <c r="G65" s="1">
        <v>276</v>
      </c>
      <c r="H65" s="1" t="s">
        <v>37</v>
      </c>
      <c r="I65" s="1" t="s">
        <v>77</v>
      </c>
      <c r="J65" s="1" t="s">
        <v>78</v>
      </c>
      <c r="K65" s="1" t="s">
        <v>51</v>
      </c>
      <c r="L65" s="1" t="s">
        <v>79</v>
      </c>
      <c r="M65" s="1" t="s">
        <v>80</v>
      </c>
      <c r="N65" s="1" t="s">
        <v>502</v>
      </c>
      <c r="O65" s="1" t="s">
        <v>55</v>
      </c>
      <c r="P65" s="1">
        <v>8056086512</v>
      </c>
      <c r="Q65" s="1" t="s">
        <v>82</v>
      </c>
      <c r="R65" s="1" t="s">
        <v>83</v>
      </c>
      <c r="S65" s="1" t="s">
        <v>58</v>
      </c>
      <c r="T65" s="1" t="s">
        <v>59</v>
      </c>
      <c r="U65" s="1" t="s">
        <v>84</v>
      </c>
      <c r="V65" s="1" t="s">
        <v>61</v>
      </c>
      <c r="W65" s="1" t="s">
        <v>62</v>
      </c>
      <c r="X65" s="1" t="s">
        <v>63</v>
      </c>
      <c r="Y65" s="1" t="s">
        <v>38</v>
      </c>
      <c r="Z65" s="1" t="s">
        <v>64</v>
      </c>
      <c r="AA65" s="1" t="s">
        <v>38</v>
      </c>
      <c r="AB65" s="1" t="s">
        <v>59</v>
      </c>
      <c r="AC65" s="1" t="s">
        <v>128</v>
      </c>
      <c r="AD65" s="1" t="s">
        <v>67</v>
      </c>
      <c r="AE65" s="1" t="s">
        <v>129</v>
      </c>
      <c r="AF65" s="1" t="s">
        <v>117</v>
      </c>
      <c r="AG65" s="1" t="s">
        <v>278</v>
      </c>
      <c r="AH65" s="1" t="s">
        <v>279</v>
      </c>
      <c r="AI65" s="1">
        <f>IFERROR(_xlfn.XLOOKUP(Table1[[#This Row],[Audio Url]],Qc!C:C,Qc!F:F),"")</f>
        <v>0</v>
      </c>
      <c r="AJ65" s="1" t="str">
        <f>IFERROR(_xlfn.XLOOKUP(Table1[[#This Row],[Audio Url]],Qc!C:C,Qc!E:E),"")</f>
        <v>Correctly Done</v>
      </c>
      <c r="AK65" s="1" t="s">
        <v>38</v>
      </c>
      <c r="AL65" s="1" t="s">
        <v>38</v>
      </c>
      <c r="AM65" s="1" t="s">
        <v>43</v>
      </c>
      <c r="AN65" s="1" t="s">
        <v>2243</v>
      </c>
      <c r="AO65" t="str">
        <f>IF(Table1[[#This Row],[Audio Duration (in secs)]]&gt;180,"Greater than 3 Minutes","Less than 3 Minutes")</f>
        <v>Greater than 3 Minutes</v>
      </c>
      <c r="AP6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65" t="str">
        <f>IFERROR(VLOOKUP(Table1[[#This Row],[சாதி/Caste]],MApping!$E$1:$F$10,2,0),"Others")</f>
        <v>MUSLIM</v>
      </c>
      <c r="AR65">
        <f>VLOOKUP(Table1[[#This Row],[பாலினம்/Gender]],Factor!$F$26:$I$28,4,0)</f>
        <v>1.1351351351351351</v>
      </c>
      <c r="AS65">
        <f>VLOOKUP(Table1[[#This Row],[பதிலளித்தவரின் வயது/Age Group]],Factor!$F$35:$I$39,4,0)</f>
        <v>0.84848484848484851</v>
      </c>
      <c r="AT65">
        <f>VLOOKUP(Table1[[#This Row],[பதிலளித்தவரின் வயது/Age Group]]&amp;Table1[[#This Row],[பாலினம்/Gender]],Factor!$A$45:$G$53,7,0)</f>
        <v>1.0769230769230769</v>
      </c>
      <c r="AU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5">
        <f>VLOOKUP(Table1[[#This Row],[Rev Caste]],Factor!$F$59:$I$68,4,0)</f>
        <v>1.2600000000000002</v>
      </c>
      <c r="AW65">
        <f>Table1[[#This Row],[2021 Ae Factor]]*Table1[[#This Row],[Age &amp; Gender Factor]]</f>
        <v>0.63746701507763626</v>
      </c>
      <c r="AX65">
        <f t="shared" si="0"/>
        <v>10.4557524</v>
      </c>
      <c r="AY65">
        <f t="shared" si="1"/>
        <v>78.705083000000002</v>
      </c>
    </row>
    <row r="66" spans="1:51" x14ac:dyDescent="0.25">
      <c r="A66" s="1" t="s">
        <v>503</v>
      </c>
      <c r="B66" s="1" t="s">
        <v>504</v>
      </c>
      <c r="C66" s="2">
        <v>45869</v>
      </c>
      <c r="D66" s="1" t="s">
        <v>505</v>
      </c>
      <c r="E66" s="1" t="s">
        <v>274</v>
      </c>
      <c r="F66" s="1" t="s">
        <v>506</v>
      </c>
      <c r="G66" s="1">
        <v>226</v>
      </c>
      <c r="H66" s="1" t="s">
        <v>37</v>
      </c>
      <c r="I66" s="1" t="s">
        <v>77</v>
      </c>
      <c r="J66" s="1" t="s">
        <v>78</v>
      </c>
      <c r="K66" s="1" t="s">
        <v>51</v>
      </c>
      <c r="L66" s="1" t="s">
        <v>79</v>
      </c>
      <c r="M66" s="1" t="s">
        <v>80</v>
      </c>
      <c r="N66" s="1" t="s">
        <v>507</v>
      </c>
      <c r="O66" s="1" t="s">
        <v>55</v>
      </c>
      <c r="P66" s="1">
        <v>6382108585</v>
      </c>
      <c r="Q66" s="1" t="s">
        <v>82</v>
      </c>
      <c r="R66" s="1" t="s">
        <v>83</v>
      </c>
      <c r="S66" s="1" t="s">
        <v>58</v>
      </c>
      <c r="T66" s="1" t="s">
        <v>59</v>
      </c>
      <c r="U66" s="1" t="s">
        <v>60</v>
      </c>
      <c r="V66" s="1" t="s">
        <v>61</v>
      </c>
      <c r="W66" s="1" t="s">
        <v>62</v>
      </c>
      <c r="X66" s="1" t="s">
        <v>63</v>
      </c>
      <c r="Y66" s="1" t="s">
        <v>38</v>
      </c>
      <c r="Z66" s="1" t="s">
        <v>64</v>
      </c>
      <c r="AA66" s="1" t="s">
        <v>38</v>
      </c>
      <c r="AB66" s="1" t="s">
        <v>65</v>
      </c>
      <c r="AC66" s="1" t="s">
        <v>128</v>
      </c>
      <c r="AD66" s="1" t="s">
        <v>67</v>
      </c>
      <c r="AE66" s="1" t="s">
        <v>129</v>
      </c>
      <c r="AF66" s="1" t="s">
        <v>117</v>
      </c>
      <c r="AG66" s="1" t="s">
        <v>278</v>
      </c>
      <c r="AH66" s="1" t="s">
        <v>279</v>
      </c>
      <c r="AI66" s="1">
        <f>IFERROR(_xlfn.XLOOKUP(Table1[[#This Row],[Audio Url]],Qc!C:C,Qc!F:F),"")</f>
        <v>0</v>
      </c>
      <c r="AJ66" s="1" t="str">
        <f>IFERROR(_xlfn.XLOOKUP(Table1[[#This Row],[Audio Url]],Qc!C:C,Qc!E:E),"")</f>
        <v>Correctly Done</v>
      </c>
      <c r="AK66" s="1" t="s">
        <v>38</v>
      </c>
      <c r="AL66" s="1" t="s">
        <v>38</v>
      </c>
      <c r="AM66" s="1" t="s">
        <v>43</v>
      </c>
      <c r="AN66" s="1" t="s">
        <v>2243</v>
      </c>
      <c r="AO66" t="str">
        <f>IF(Table1[[#This Row],[Audio Duration (in secs)]]&gt;180,"Greater than 3 Minutes","Less than 3 Minutes")</f>
        <v>Greater than 3 Minutes</v>
      </c>
      <c r="AP6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66" t="str">
        <f>IFERROR(VLOOKUP(Table1[[#This Row],[சாதி/Caste]],MApping!$E$1:$F$10,2,0),"Others")</f>
        <v>MUSLIM</v>
      </c>
      <c r="AR66">
        <f>VLOOKUP(Table1[[#This Row],[பாலினம்/Gender]],Factor!$F$26:$I$28,4,0)</f>
        <v>1.1351351351351351</v>
      </c>
      <c r="AS66">
        <f>VLOOKUP(Table1[[#This Row],[பதிலளித்தவரின் வயது/Age Group]],Factor!$F$35:$I$39,4,0)</f>
        <v>0.84848484848484851</v>
      </c>
      <c r="AT66">
        <f>VLOOKUP(Table1[[#This Row],[பதிலளித்தவரின் வயது/Age Group]]&amp;Table1[[#This Row],[பாலினம்/Gender]],Factor!$A$45:$G$53,7,0)</f>
        <v>1.0769230769230769</v>
      </c>
      <c r="AU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6">
        <f>VLOOKUP(Table1[[#This Row],[Rev Caste]],Factor!$F$59:$I$68,4,0)</f>
        <v>1.2600000000000002</v>
      </c>
      <c r="AW66">
        <f>Table1[[#This Row],[2021 Ae Factor]]*Table1[[#This Row],[Age &amp; Gender Factor]]</f>
        <v>0.63746701507763626</v>
      </c>
      <c r="AX66">
        <f t="shared" ref="AX66:AX129" si="2">VALUE(MID(D66,2,FIND(",",D66)-2))</f>
        <v>10.455750699999999</v>
      </c>
      <c r="AY66">
        <f t="shared" ref="AY66:AY129" si="3">VALUE(MID(D66, FIND(",",D66)+2, FIND(")",D66)-FIND(",",D66)-2))</f>
        <v>78.705089999999998</v>
      </c>
    </row>
    <row r="67" spans="1:51" x14ac:dyDescent="0.25">
      <c r="A67" s="1" t="s">
        <v>508</v>
      </c>
      <c r="B67" s="1" t="s">
        <v>509</v>
      </c>
      <c r="C67" s="2">
        <v>45869</v>
      </c>
      <c r="D67" s="1" t="s">
        <v>510</v>
      </c>
      <c r="E67" s="1" t="s">
        <v>511</v>
      </c>
      <c r="F67" s="1" t="s">
        <v>512</v>
      </c>
      <c r="G67" s="1">
        <v>264</v>
      </c>
      <c r="H67" s="1" t="s">
        <v>37</v>
      </c>
      <c r="I67" s="1" t="s">
        <v>110</v>
      </c>
      <c r="J67" s="1" t="s">
        <v>111</v>
      </c>
      <c r="K67" s="1" t="s">
        <v>51</v>
      </c>
      <c r="L67" s="1" t="s">
        <v>79</v>
      </c>
      <c r="M67" s="1" t="s">
        <v>513</v>
      </c>
      <c r="N67" s="1" t="s">
        <v>514</v>
      </c>
      <c r="O67" s="1" t="s">
        <v>55</v>
      </c>
      <c r="P67" s="1">
        <v>6384503095</v>
      </c>
      <c r="Q67" s="1" t="s">
        <v>361</v>
      </c>
      <c r="R67" s="1" t="s">
        <v>125</v>
      </c>
      <c r="S67" s="1" t="s">
        <v>114</v>
      </c>
      <c r="T67" s="1" t="s">
        <v>59</v>
      </c>
      <c r="U67" s="1" t="s">
        <v>84</v>
      </c>
      <c r="V67" s="1" t="s">
        <v>61</v>
      </c>
      <c r="W67" s="1" t="s">
        <v>62</v>
      </c>
      <c r="X67" s="1" t="s">
        <v>102</v>
      </c>
      <c r="Y67" s="1" t="s">
        <v>289</v>
      </c>
      <c r="Z67" s="1" t="s">
        <v>127</v>
      </c>
      <c r="AA67" s="1" t="s">
        <v>100</v>
      </c>
      <c r="AB67" s="1" t="s">
        <v>59</v>
      </c>
      <c r="AC67" s="1" t="s">
        <v>66</v>
      </c>
      <c r="AD67" s="1" t="s">
        <v>116</v>
      </c>
      <c r="AE67" s="1" t="s">
        <v>68</v>
      </c>
      <c r="AF67" s="1" t="s">
        <v>69</v>
      </c>
      <c r="AG67" s="1" t="s">
        <v>118</v>
      </c>
      <c r="AH67" s="1" t="s">
        <v>119</v>
      </c>
      <c r="AI67" s="1">
        <f>IFERROR(_xlfn.XLOOKUP(Table1[[#This Row],[Audio Url]],Qc!C:C,Qc!F:F),"")</f>
        <v>0</v>
      </c>
      <c r="AJ67" s="1" t="str">
        <f>IFERROR(_xlfn.XLOOKUP(Table1[[#This Row],[Audio Url]],Qc!C:C,Qc!E:E),"")</f>
        <v>Correctly Done</v>
      </c>
      <c r="AK67" s="1" t="s">
        <v>38</v>
      </c>
      <c r="AL67" s="1" t="s">
        <v>38</v>
      </c>
      <c r="AM67" s="1" t="s">
        <v>43</v>
      </c>
      <c r="AN67" s="1" t="s">
        <v>2243</v>
      </c>
      <c r="AO67" t="str">
        <f>IF(Table1[[#This Row],[Audio Duration (in secs)]]&gt;180,"Greater than 3 Minutes","Less than 3 Minutes")</f>
        <v>Greater than 3 Minutes</v>
      </c>
      <c r="AP6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67" t="str">
        <f>IFERROR(VLOOKUP(Table1[[#This Row],[சாதி/Caste]],MApping!$E$1:$F$10,2,0),"Others")</f>
        <v>PALLAR SC</v>
      </c>
      <c r="AR67">
        <f>VLOOKUP(Table1[[#This Row],[பாலினம்/Gender]],Factor!$F$26:$I$28,4,0)</f>
        <v>1.1351351351351351</v>
      </c>
      <c r="AS67">
        <f>VLOOKUP(Table1[[#This Row],[பதிலளித்தவரின் வயது/Age Group]],Factor!$F$35:$I$39,4,0)</f>
        <v>0.96923076923076912</v>
      </c>
      <c r="AT67">
        <f>VLOOKUP(Table1[[#This Row],[பதிலளித்தவரின் வயது/Age Group]]&amp;Table1[[#This Row],[பாலினம்/Gender]],Factor!$A$45:$G$53,7,0)</f>
        <v>0.82894736842105265</v>
      </c>
      <c r="AU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7">
        <f>VLOOKUP(Table1[[#This Row],[Rev Caste]],Factor!$F$59:$I$68,4,0)</f>
        <v>2.1</v>
      </c>
      <c r="AW67">
        <f>Table1[[#This Row],[2021 Ae Factor]]*Table1[[#This Row],[Age &amp; Gender Factor]]</f>
        <v>0.49068184713212792</v>
      </c>
      <c r="AX67">
        <f t="shared" si="2"/>
        <v>10.412790299999999</v>
      </c>
      <c r="AY67">
        <f t="shared" si="3"/>
        <v>78.661634699999993</v>
      </c>
    </row>
    <row r="68" spans="1:51" x14ac:dyDescent="0.25">
      <c r="A68" s="1" t="s">
        <v>515</v>
      </c>
      <c r="B68" s="1" t="s">
        <v>516</v>
      </c>
      <c r="C68" s="2">
        <v>45869</v>
      </c>
      <c r="D68" s="1" t="s">
        <v>517</v>
      </c>
      <c r="E68" s="1" t="s">
        <v>518</v>
      </c>
      <c r="F68" s="1" t="s">
        <v>519</v>
      </c>
      <c r="G68" s="1">
        <v>192</v>
      </c>
      <c r="H68" s="1" t="s">
        <v>37</v>
      </c>
      <c r="I68" s="1" t="s">
        <v>110</v>
      </c>
      <c r="J68" s="1" t="s">
        <v>111</v>
      </c>
      <c r="K68" s="1" t="s">
        <v>51</v>
      </c>
      <c r="L68" s="1" t="s">
        <v>79</v>
      </c>
      <c r="M68" s="1" t="s">
        <v>513</v>
      </c>
      <c r="N68" s="1" t="s">
        <v>520</v>
      </c>
      <c r="O68" s="1" t="s">
        <v>55</v>
      </c>
      <c r="P68" s="1">
        <v>9443488965</v>
      </c>
      <c r="Q68" s="1" t="s">
        <v>39</v>
      </c>
      <c r="R68" s="1" t="s">
        <v>220</v>
      </c>
      <c r="S68" s="1" t="s">
        <v>58</v>
      </c>
      <c r="T68" s="1" t="s">
        <v>59</v>
      </c>
      <c r="U68" s="1" t="s">
        <v>60</v>
      </c>
      <c r="V68" s="1" t="s">
        <v>61</v>
      </c>
      <c r="W68" s="1" t="s">
        <v>62</v>
      </c>
      <c r="X68" s="1" t="s">
        <v>63</v>
      </c>
      <c r="Y68" s="1" t="s">
        <v>38</v>
      </c>
      <c r="Z68" s="1" t="s">
        <v>64</v>
      </c>
      <c r="AA68" s="1" t="s">
        <v>38</v>
      </c>
      <c r="AB68" s="1" t="s">
        <v>65</v>
      </c>
      <c r="AC68" s="1" t="s">
        <v>86</v>
      </c>
      <c r="AD68" s="1" t="s">
        <v>87</v>
      </c>
      <c r="AE68" s="1" t="s">
        <v>68</v>
      </c>
      <c r="AF68" s="1" t="s">
        <v>104</v>
      </c>
      <c r="AG68" s="1" t="s">
        <v>70</v>
      </c>
      <c r="AH68" s="1" t="s">
        <v>521</v>
      </c>
      <c r="AI68" s="1">
        <f>IFERROR(_xlfn.XLOOKUP(Table1[[#This Row],[Audio Url]],Qc!C:C,Qc!F:F),"")</f>
        <v>0</v>
      </c>
      <c r="AJ68" s="1" t="str">
        <f>IFERROR(_xlfn.XLOOKUP(Table1[[#This Row],[Audio Url]],Qc!C:C,Qc!E:E),"")</f>
        <v>Not Asking All The Questions</v>
      </c>
      <c r="AK68" s="1" t="s">
        <v>38</v>
      </c>
      <c r="AL68" s="1" t="s">
        <v>38</v>
      </c>
      <c r="AM68" s="1" t="s">
        <v>43</v>
      </c>
      <c r="AN68" s="1" t="s">
        <v>2243</v>
      </c>
      <c r="AO68" t="str">
        <f>IF(Table1[[#This Row],[Audio Duration (in secs)]]&gt;180,"Greater than 3 Minutes","Less than 3 Minutes")</f>
        <v>Greater than 3 Minutes</v>
      </c>
      <c r="AP6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68" t="str">
        <f>IFERROR(VLOOKUP(Table1[[#This Row],[சாதி/Caste]],MApping!$E$1:$F$10,2,0),"Others")</f>
        <v>CHOLIA VELLALAR</v>
      </c>
      <c r="AR68">
        <f>VLOOKUP(Table1[[#This Row],[பாலினம்/Gender]],Factor!$F$26:$I$28,4,0)</f>
        <v>1.1351351351351351</v>
      </c>
      <c r="AS68">
        <f>VLOOKUP(Table1[[#This Row],[பதிலளித்தவரின் வயது/Age Group]],Factor!$F$35:$I$39,4,0)</f>
        <v>0.84</v>
      </c>
      <c r="AT68">
        <f>VLOOKUP(Table1[[#This Row],[பதிலளித்தவரின் வயது/Age Group]]&amp;Table1[[#This Row],[பாலினம்/Gender]],Factor!$A$45:$G$53,7,0)</f>
        <v>0.80769230769230771</v>
      </c>
      <c r="AU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8">
        <f>VLOOKUP(Table1[[#This Row],[Rev Caste]],Factor!$F$59:$I$68,4,0)</f>
        <v>1.3125</v>
      </c>
      <c r="AW68">
        <f>Table1[[#This Row],[2021 Ae Factor]]*Table1[[#This Row],[Age &amp; Gender Factor]]</f>
        <v>0.47810026130822719</v>
      </c>
      <c r="AX68">
        <f t="shared" si="2"/>
        <v>10.4149832</v>
      </c>
      <c r="AY68">
        <f t="shared" si="3"/>
        <v>78.661195899999996</v>
      </c>
    </row>
    <row r="69" spans="1:51" x14ac:dyDescent="0.25">
      <c r="A69" s="1" t="s">
        <v>522</v>
      </c>
      <c r="B69" s="1" t="s">
        <v>523</v>
      </c>
      <c r="C69" s="2">
        <v>45869</v>
      </c>
      <c r="D69" s="1" t="s">
        <v>524</v>
      </c>
      <c r="E69" s="1" t="s">
        <v>518</v>
      </c>
      <c r="F69" s="1" t="s">
        <v>525</v>
      </c>
      <c r="G69" s="1">
        <v>93</v>
      </c>
      <c r="H69" s="1" t="s">
        <v>37</v>
      </c>
      <c r="I69" s="1" t="s">
        <v>110</v>
      </c>
      <c r="J69" s="1" t="s">
        <v>111</v>
      </c>
      <c r="K69" s="1" t="s">
        <v>51</v>
      </c>
      <c r="L69" s="1" t="s">
        <v>79</v>
      </c>
      <c r="M69" s="1" t="s">
        <v>513</v>
      </c>
      <c r="N69" s="1" t="s">
        <v>526</v>
      </c>
      <c r="O69" s="1" t="s">
        <v>136</v>
      </c>
      <c r="P69" s="1">
        <v>9688826276</v>
      </c>
      <c r="Q69" s="1" t="s">
        <v>39</v>
      </c>
      <c r="R69" s="1" t="s">
        <v>137</v>
      </c>
      <c r="S69" s="1" t="s">
        <v>58</v>
      </c>
      <c r="T69" s="1" t="s">
        <v>59</v>
      </c>
      <c r="U69" s="1" t="s">
        <v>60</v>
      </c>
      <c r="V69" s="1" t="s">
        <v>61</v>
      </c>
      <c r="W69" s="1" t="s">
        <v>62</v>
      </c>
      <c r="X69" s="1" t="s">
        <v>63</v>
      </c>
      <c r="Y69" s="1" t="s">
        <v>38</v>
      </c>
      <c r="Z69" s="1" t="s">
        <v>64</v>
      </c>
      <c r="AA69" s="1" t="s">
        <v>38</v>
      </c>
      <c r="AB69" s="1" t="s">
        <v>65</v>
      </c>
      <c r="AC69" s="1" t="s">
        <v>86</v>
      </c>
      <c r="AD69" s="1" t="s">
        <v>87</v>
      </c>
      <c r="AE69" s="1" t="s">
        <v>68</v>
      </c>
      <c r="AF69" s="1" t="s">
        <v>117</v>
      </c>
      <c r="AG69" s="1" t="s">
        <v>70</v>
      </c>
      <c r="AH69" s="1" t="s">
        <v>521</v>
      </c>
      <c r="AI69" s="1" t="str">
        <f>IFERROR(_xlfn.XLOOKUP(Table1[[#This Row],[Audio Url]],Qc!C:C,Qc!F:F),"")</f>
        <v xml:space="preserve">empty audio </v>
      </c>
      <c r="AJ69" s="1" t="str">
        <f>IFERROR(_xlfn.XLOOKUP(Table1[[#This Row],[Audio Url]],Qc!C:C,Qc!E:E),"")</f>
        <v>Fake Audio/Empty Audio</v>
      </c>
      <c r="AK69" s="1" t="s">
        <v>38</v>
      </c>
      <c r="AL69" s="1" t="s">
        <v>38</v>
      </c>
      <c r="AM69" s="1" t="s">
        <v>43</v>
      </c>
      <c r="AN69" s="1" t="s">
        <v>2242</v>
      </c>
      <c r="AO69" t="str">
        <f>IF(Table1[[#This Row],[Audio Duration (in secs)]]&gt;180,"Greater than 3 Minutes","Less than 3 Minutes")</f>
        <v>Less than 3 Minutes</v>
      </c>
      <c r="AP6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69" t="str">
        <f>IFERROR(VLOOKUP(Table1[[#This Row],[சாதி/Caste]],MApping!$E$1:$F$10,2,0),"Others")</f>
        <v>CHOLIA VELLALAR</v>
      </c>
      <c r="AR69">
        <f>VLOOKUP(Table1[[#This Row],[பாலினம்/Gender]],Factor!$F$26:$I$28,4,0)</f>
        <v>0.8936170212765957</v>
      </c>
      <c r="AS69">
        <f>VLOOKUP(Table1[[#This Row],[பதிலளித்தவரின் வயது/Age Group]],Factor!$F$35:$I$39,4,0)</f>
        <v>0.84</v>
      </c>
      <c r="AT69">
        <f>VLOOKUP(Table1[[#This Row],[பதிலளித்தவரின் வயது/Age Group]]&amp;Table1[[#This Row],[பாலினம்/Gender]],Factor!$A$45:$G$53,7,0)</f>
        <v>0.875</v>
      </c>
      <c r="AU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69">
        <f>VLOOKUP(Table1[[#This Row],[Rev Caste]],Factor!$F$59:$I$68,4,0)</f>
        <v>1.3125</v>
      </c>
      <c r="AW69">
        <f>Table1[[#This Row],[2021 Ae Factor]]*Table1[[#This Row],[Age &amp; Gender Factor]]</f>
        <v>0.5179419497505795</v>
      </c>
      <c r="AX69">
        <f t="shared" si="2"/>
        <v>10.4151521</v>
      </c>
      <c r="AY69">
        <f t="shared" si="3"/>
        <v>78.661297000000005</v>
      </c>
    </row>
    <row r="70" spans="1:51" x14ac:dyDescent="0.25">
      <c r="A70" s="1" t="s">
        <v>527</v>
      </c>
      <c r="B70" s="1" t="s">
        <v>528</v>
      </c>
      <c r="C70" s="2">
        <v>45869</v>
      </c>
      <c r="D70" s="1" t="s">
        <v>529</v>
      </c>
      <c r="E70" s="1" t="s">
        <v>274</v>
      </c>
      <c r="F70" s="1" t="s">
        <v>530</v>
      </c>
      <c r="G70" s="1">
        <v>250</v>
      </c>
      <c r="H70" s="1" t="s">
        <v>37</v>
      </c>
      <c r="I70" s="1" t="s">
        <v>77</v>
      </c>
      <c r="J70" s="1" t="s">
        <v>78</v>
      </c>
      <c r="K70" s="1" t="s">
        <v>51</v>
      </c>
      <c r="L70" s="1" t="s">
        <v>79</v>
      </c>
      <c r="M70" s="1" t="s">
        <v>80</v>
      </c>
      <c r="N70" s="1" t="s">
        <v>531</v>
      </c>
      <c r="O70" s="1" t="s">
        <v>55</v>
      </c>
      <c r="P70" s="1">
        <v>8675072373</v>
      </c>
      <c r="Q70" s="1" t="s">
        <v>82</v>
      </c>
      <c r="R70" s="1" t="s">
        <v>98</v>
      </c>
      <c r="S70" s="1" t="s">
        <v>58</v>
      </c>
      <c r="T70" s="1" t="s">
        <v>138</v>
      </c>
      <c r="U70" s="1" t="s">
        <v>60</v>
      </c>
      <c r="V70" s="1" t="s">
        <v>61</v>
      </c>
      <c r="W70" s="1" t="s">
        <v>441</v>
      </c>
      <c r="X70" s="1" t="s">
        <v>63</v>
      </c>
      <c r="Y70" s="1" t="s">
        <v>38</v>
      </c>
      <c r="Z70" s="1" t="s">
        <v>127</v>
      </c>
      <c r="AA70" s="1" t="s">
        <v>61</v>
      </c>
      <c r="AB70" s="1" t="s">
        <v>59</v>
      </c>
      <c r="AC70" s="1" t="s">
        <v>128</v>
      </c>
      <c r="AD70" s="1" t="s">
        <v>103</v>
      </c>
      <c r="AE70" s="1" t="s">
        <v>449</v>
      </c>
      <c r="AF70" s="1" t="s">
        <v>117</v>
      </c>
      <c r="AG70" s="1" t="s">
        <v>89</v>
      </c>
      <c r="AH70" s="1" t="s">
        <v>279</v>
      </c>
      <c r="AI70" s="1">
        <f>IFERROR(_xlfn.XLOOKUP(Table1[[#This Row],[Audio Url]],Qc!C:C,Qc!F:F),"")</f>
        <v>0</v>
      </c>
      <c r="AJ70" s="1" t="str">
        <f>IFERROR(_xlfn.XLOOKUP(Table1[[#This Row],[Audio Url]],Qc!C:C,Qc!E:E),"")</f>
        <v>Correctly Done</v>
      </c>
      <c r="AK70" s="1" t="s">
        <v>38</v>
      </c>
      <c r="AL70" s="1" t="s">
        <v>38</v>
      </c>
      <c r="AM70" s="1" t="s">
        <v>43</v>
      </c>
      <c r="AN70" s="1" t="s">
        <v>2243</v>
      </c>
      <c r="AO70" t="str">
        <f>IF(Table1[[#This Row],[Audio Duration (in secs)]]&gt;180,"Greater than 3 Minutes","Less than 3 Minutes")</f>
        <v>Greater than 3 Minutes</v>
      </c>
      <c r="AP7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70" t="str">
        <f>IFERROR(VLOOKUP(Table1[[#This Row],[சாதி/Caste]],MApping!$E$1:$F$10,2,0),"Others")</f>
        <v>MUSLIM</v>
      </c>
      <c r="AR70">
        <f>VLOOKUP(Table1[[#This Row],[பாலினம்/Gender]],Factor!$F$26:$I$28,4,0)</f>
        <v>1.1351351351351351</v>
      </c>
      <c r="AS70">
        <f>VLOOKUP(Table1[[#This Row],[பதிலளித்தவரின் வயது/Age Group]],Factor!$F$35:$I$39,4,0)</f>
        <v>0.84848484848484851</v>
      </c>
      <c r="AT70">
        <f>VLOOKUP(Table1[[#This Row],[பதிலளித்தவரின் வயது/Age Group]]&amp;Table1[[#This Row],[பாலினம்/Gender]],Factor!$A$45:$G$53,7,0)</f>
        <v>1.0769230769230769</v>
      </c>
      <c r="AU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70">
        <f>VLOOKUP(Table1[[#This Row],[Rev Caste]],Factor!$F$59:$I$68,4,0)</f>
        <v>1.2600000000000002</v>
      </c>
      <c r="AW70">
        <f>Table1[[#This Row],[2021 Ae Factor]]*Table1[[#This Row],[Age &amp; Gender Factor]]</f>
        <v>0.63746701507763626</v>
      </c>
      <c r="AX70">
        <f t="shared" si="2"/>
        <v>10.455781200000001</v>
      </c>
      <c r="AY70">
        <f t="shared" si="3"/>
        <v>78.705055099999996</v>
      </c>
    </row>
    <row r="71" spans="1:51" x14ac:dyDescent="0.25">
      <c r="A71" s="1" t="s">
        <v>532</v>
      </c>
      <c r="B71" s="1" t="s">
        <v>533</v>
      </c>
      <c r="C71" s="2">
        <v>45869</v>
      </c>
      <c r="D71" s="1" t="s">
        <v>534</v>
      </c>
      <c r="E71" s="1" t="s">
        <v>535</v>
      </c>
      <c r="F71" s="1" t="s">
        <v>536</v>
      </c>
      <c r="G71" s="1">
        <v>189</v>
      </c>
      <c r="H71" s="1" t="s">
        <v>37</v>
      </c>
      <c r="I71" s="1" t="s">
        <v>110</v>
      </c>
      <c r="J71" s="1" t="s">
        <v>111</v>
      </c>
      <c r="K71" s="1" t="s">
        <v>51</v>
      </c>
      <c r="L71" s="1" t="s">
        <v>79</v>
      </c>
      <c r="M71" s="1" t="s">
        <v>513</v>
      </c>
      <c r="N71" s="1" t="s">
        <v>537</v>
      </c>
      <c r="O71" s="1" t="s">
        <v>136</v>
      </c>
      <c r="P71" s="1">
        <v>7825018464</v>
      </c>
      <c r="Q71" s="1" t="s">
        <v>361</v>
      </c>
      <c r="R71" s="1" t="s">
        <v>137</v>
      </c>
      <c r="S71" s="1" t="s">
        <v>114</v>
      </c>
      <c r="T71" s="1" t="s">
        <v>99</v>
      </c>
      <c r="U71" s="1" t="s">
        <v>302</v>
      </c>
      <c r="V71" s="1" t="s">
        <v>100</v>
      </c>
      <c r="W71" s="1" t="s">
        <v>62</v>
      </c>
      <c r="X71" s="1" t="s">
        <v>102</v>
      </c>
      <c r="Y71" s="1" t="s">
        <v>289</v>
      </c>
      <c r="Z71" s="1" t="s">
        <v>127</v>
      </c>
      <c r="AA71" s="1" t="s">
        <v>61</v>
      </c>
      <c r="AB71" s="1" t="s">
        <v>65</v>
      </c>
      <c r="AC71" s="1" t="s">
        <v>86</v>
      </c>
      <c r="AD71" s="1" t="s">
        <v>116</v>
      </c>
      <c r="AE71" s="1" t="s">
        <v>68</v>
      </c>
      <c r="AF71" s="1" t="s">
        <v>69</v>
      </c>
      <c r="AG71" s="1" t="s">
        <v>89</v>
      </c>
      <c r="AH71" s="1" t="s">
        <v>270</v>
      </c>
      <c r="AI71" s="1">
        <f>IFERROR(_xlfn.XLOOKUP(Table1[[#This Row],[Audio Url]],Qc!C:C,Qc!F:F),"")</f>
        <v>0</v>
      </c>
      <c r="AJ71" s="1" t="str">
        <f>IFERROR(_xlfn.XLOOKUP(Table1[[#This Row],[Audio Url]],Qc!C:C,Qc!E:E),"")</f>
        <v>Correctly Done</v>
      </c>
      <c r="AK71" s="1" t="s">
        <v>38</v>
      </c>
      <c r="AL71" s="1" t="s">
        <v>38</v>
      </c>
      <c r="AM71" s="1" t="s">
        <v>43</v>
      </c>
      <c r="AN71" s="1" t="s">
        <v>2243</v>
      </c>
      <c r="AO71" t="str">
        <f>IF(Table1[[#This Row],[Audio Duration (in secs)]]&gt;180,"Greater than 3 Minutes","Less than 3 Minutes")</f>
        <v>Greater than 3 Minutes</v>
      </c>
      <c r="AP7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71" t="str">
        <f>IFERROR(VLOOKUP(Table1[[#This Row],[சாதி/Caste]],MApping!$E$1:$F$10,2,0),"Others")</f>
        <v>MUTTARAIYAR</v>
      </c>
      <c r="AR71">
        <f>VLOOKUP(Table1[[#This Row],[பாலினம்/Gender]],Factor!$F$26:$I$28,4,0)</f>
        <v>0.8936170212765957</v>
      </c>
      <c r="AS71">
        <f>VLOOKUP(Table1[[#This Row],[பதிலளித்தவரின் வயது/Age Group]],Factor!$F$35:$I$39,4,0)</f>
        <v>0.96923076923076912</v>
      </c>
      <c r="AT71">
        <f>VLOOKUP(Table1[[#This Row],[பதிலளித்தவரின் வயது/Age Group]]&amp;Table1[[#This Row],[பாலினம்/Gender]],Factor!$A$45:$G$53,7,0)</f>
        <v>1.1666666666666667</v>
      </c>
      <c r="AU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1">
        <f>VLOOKUP(Table1[[#This Row],[Rev Caste]],Factor!$F$59:$I$68,4,0)</f>
        <v>2.0275862068965518</v>
      </c>
      <c r="AW71">
        <f>Table1[[#This Row],[2021 Ae Factor]]*Table1[[#This Row],[Age &amp; Gender Factor]]</f>
        <v>2.3347332520120236</v>
      </c>
      <c r="AX71">
        <f t="shared" si="2"/>
        <v>10.414080500000001</v>
      </c>
      <c r="AY71">
        <f t="shared" si="3"/>
        <v>78.661338400000005</v>
      </c>
    </row>
    <row r="72" spans="1:51" x14ac:dyDescent="0.25">
      <c r="A72" s="1" t="s">
        <v>538</v>
      </c>
      <c r="B72" s="1" t="s">
        <v>539</v>
      </c>
      <c r="C72" s="2">
        <v>45869</v>
      </c>
      <c r="D72" s="1" t="s">
        <v>540</v>
      </c>
      <c r="E72" s="1" t="s">
        <v>274</v>
      </c>
      <c r="F72" s="1" t="s">
        <v>541</v>
      </c>
      <c r="G72" s="1">
        <v>246</v>
      </c>
      <c r="H72" s="1" t="s">
        <v>37</v>
      </c>
      <c r="I72" s="1" t="s">
        <v>77</v>
      </c>
      <c r="J72" s="1" t="s">
        <v>78</v>
      </c>
      <c r="K72" s="1" t="s">
        <v>51</v>
      </c>
      <c r="L72" s="1" t="s">
        <v>79</v>
      </c>
      <c r="M72" s="1" t="s">
        <v>80</v>
      </c>
      <c r="N72" s="1" t="s">
        <v>542</v>
      </c>
      <c r="O72" s="1" t="s">
        <v>55</v>
      </c>
      <c r="P72" s="1">
        <v>9384493452</v>
      </c>
      <c r="Q72" s="1" t="s">
        <v>361</v>
      </c>
      <c r="R72" s="1" t="s">
        <v>125</v>
      </c>
      <c r="S72" s="1" t="s">
        <v>58</v>
      </c>
      <c r="T72" s="1" t="s">
        <v>138</v>
      </c>
      <c r="U72" s="1" t="s">
        <v>60</v>
      </c>
      <c r="V72" s="1" t="s">
        <v>61</v>
      </c>
      <c r="W72" s="1" t="s">
        <v>62</v>
      </c>
      <c r="X72" s="1" t="s">
        <v>479</v>
      </c>
      <c r="Y72" s="1" t="s">
        <v>96</v>
      </c>
      <c r="Z72" s="1" t="s">
        <v>64</v>
      </c>
      <c r="AA72" s="1" t="s">
        <v>38</v>
      </c>
      <c r="AB72" s="1" t="s">
        <v>85</v>
      </c>
      <c r="AC72" s="1" t="s">
        <v>128</v>
      </c>
      <c r="AD72" s="1" t="s">
        <v>67</v>
      </c>
      <c r="AE72" s="1" t="s">
        <v>449</v>
      </c>
      <c r="AF72" s="1" t="s">
        <v>69</v>
      </c>
      <c r="AG72" s="1" t="s">
        <v>118</v>
      </c>
      <c r="AH72" s="1" t="s">
        <v>42</v>
      </c>
      <c r="AI72" s="1">
        <f>IFERROR(_xlfn.XLOOKUP(Table1[[#This Row],[Audio Url]],Qc!C:C,Qc!F:F),"")</f>
        <v>0</v>
      </c>
      <c r="AJ72" s="1" t="str">
        <f>IFERROR(_xlfn.XLOOKUP(Table1[[#This Row],[Audio Url]],Qc!C:C,Qc!E:E),"")</f>
        <v>Correctly Done</v>
      </c>
      <c r="AK72" s="1" t="s">
        <v>38</v>
      </c>
      <c r="AL72" s="1" t="s">
        <v>38</v>
      </c>
      <c r="AM72" s="1" t="s">
        <v>43</v>
      </c>
      <c r="AN72" s="1" t="s">
        <v>2243</v>
      </c>
      <c r="AO72" t="str">
        <f>IF(Table1[[#This Row],[Audio Duration (in secs)]]&gt;180,"Greater than 3 Minutes","Less than 3 Minutes")</f>
        <v>Greater than 3 Minutes</v>
      </c>
      <c r="AP7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INC</v>
      </c>
      <c r="AQ72" t="str">
        <f>IFERROR(VLOOKUP(Table1[[#This Row],[சாதி/Caste]],MApping!$E$1:$F$10,2,0),"Others")</f>
        <v>DEVENDRA KULA VELLALAR</v>
      </c>
      <c r="AR72">
        <f>VLOOKUP(Table1[[#This Row],[பாலினம்/Gender]],Factor!$F$26:$I$28,4,0)</f>
        <v>1.1351351351351351</v>
      </c>
      <c r="AS72">
        <f>VLOOKUP(Table1[[#This Row],[பதிலளித்தவரின் வயது/Age Group]],Factor!$F$35:$I$39,4,0)</f>
        <v>0.96923076923076912</v>
      </c>
      <c r="AT72">
        <f>VLOOKUP(Table1[[#This Row],[பதிலளித்தவரின் வயது/Age Group]]&amp;Table1[[#This Row],[பாலினம்/Gender]],Factor!$A$45:$G$53,7,0)</f>
        <v>0.82894736842105265</v>
      </c>
      <c r="AU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72">
        <f>VLOOKUP(Table1[[#This Row],[Rev Caste]],Factor!$F$59:$I$68,4,0)</f>
        <v>1.6390243902439026</v>
      </c>
      <c r="AW72">
        <f>Table1[[#This Row],[2021 Ae Factor]]*Table1[[#This Row],[Age &amp; Gender Factor]]</f>
        <v>0.49068184713212792</v>
      </c>
      <c r="AX72">
        <f t="shared" si="2"/>
        <v>10.4557562</v>
      </c>
      <c r="AY72">
        <f t="shared" si="3"/>
        <v>78.705050099999994</v>
      </c>
    </row>
    <row r="73" spans="1:51" x14ac:dyDescent="0.25">
      <c r="A73" s="1" t="s">
        <v>543</v>
      </c>
      <c r="B73" s="1" t="s">
        <v>544</v>
      </c>
      <c r="C73" s="2">
        <v>45869</v>
      </c>
      <c r="D73" s="1" t="s">
        <v>545</v>
      </c>
      <c r="E73" s="1" t="s">
        <v>535</v>
      </c>
      <c r="F73" s="1" t="s">
        <v>546</v>
      </c>
      <c r="G73" s="1">
        <v>121</v>
      </c>
      <c r="H73" s="1" t="s">
        <v>37</v>
      </c>
      <c r="I73" s="1" t="s">
        <v>110</v>
      </c>
      <c r="J73" s="1" t="s">
        <v>111</v>
      </c>
      <c r="K73" s="1" t="s">
        <v>51</v>
      </c>
      <c r="L73" s="1" t="s">
        <v>79</v>
      </c>
      <c r="M73" s="1" t="s">
        <v>513</v>
      </c>
      <c r="N73" s="1" t="s">
        <v>547</v>
      </c>
      <c r="O73" s="1" t="s">
        <v>136</v>
      </c>
      <c r="P73" s="1">
        <v>8489081192</v>
      </c>
      <c r="Q73" s="1" t="s">
        <v>39</v>
      </c>
      <c r="R73" s="1" t="s">
        <v>137</v>
      </c>
      <c r="S73" s="1" t="s">
        <v>114</v>
      </c>
      <c r="T73" s="1" t="s">
        <v>99</v>
      </c>
      <c r="U73" s="1" t="s">
        <v>84</v>
      </c>
      <c r="V73" s="1" t="s">
        <v>166</v>
      </c>
      <c r="W73" s="1" t="s">
        <v>101</v>
      </c>
      <c r="X73" s="1" t="s">
        <v>102</v>
      </c>
      <c r="Y73" s="1" t="s">
        <v>289</v>
      </c>
      <c r="Z73" s="1" t="s">
        <v>64</v>
      </c>
      <c r="AA73" s="1" t="s">
        <v>38</v>
      </c>
      <c r="AB73" s="1" t="s">
        <v>85</v>
      </c>
      <c r="AC73" s="1" t="s">
        <v>66</v>
      </c>
      <c r="AD73" s="1" t="s">
        <v>103</v>
      </c>
      <c r="AE73" s="1" t="s">
        <v>68</v>
      </c>
      <c r="AF73" s="1" t="s">
        <v>69</v>
      </c>
      <c r="AG73" s="1" t="s">
        <v>89</v>
      </c>
      <c r="AH73" s="1" t="s">
        <v>270</v>
      </c>
      <c r="AI73" s="1" t="str">
        <f>IFERROR(_xlfn.XLOOKUP(Table1[[#This Row],[Audio Url]],Qc!C:C,Qc!F:F),"")</f>
        <v xml:space="preserve">surveyor asking first two questions only </v>
      </c>
      <c r="AJ73" s="1" t="str">
        <f>IFERROR(_xlfn.XLOOKUP(Table1[[#This Row],[Audio Url]],Qc!C:C,Qc!E:E),"")</f>
        <v>Fake Audio/Empty Audio</v>
      </c>
      <c r="AK73" s="1" t="s">
        <v>38</v>
      </c>
      <c r="AL73" s="1" t="s">
        <v>38</v>
      </c>
      <c r="AM73" s="1" t="s">
        <v>43</v>
      </c>
      <c r="AN73" s="1" t="s">
        <v>2242</v>
      </c>
      <c r="AO73" t="str">
        <f>IF(Table1[[#This Row],[Audio Duration (in secs)]]&gt;180,"Greater than 3 Minutes","Less than 3 Minutes")</f>
        <v>Less than 3 Minutes</v>
      </c>
      <c r="AP7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73" t="str">
        <f>IFERROR(VLOOKUP(Table1[[#This Row],[சாதி/Caste]],MApping!$E$1:$F$10,2,0),"Others")</f>
        <v>MUTTARAIYAR</v>
      </c>
      <c r="AR73">
        <f>VLOOKUP(Table1[[#This Row],[பாலினம்/Gender]],Factor!$F$26:$I$28,4,0)</f>
        <v>0.8936170212765957</v>
      </c>
      <c r="AS73">
        <f>VLOOKUP(Table1[[#This Row],[பதிலளித்தவரின் வயது/Age Group]],Factor!$F$35:$I$39,4,0)</f>
        <v>0.84</v>
      </c>
      <c r="AT73">
        <f>VLOOKUP(Table1[[#This Row],[பதிலளித்தவரின் வயது/Age Group]]&amp;Table1[[#This Row],[பாலினம்/Gender]],Factor!$A$45:$G$53,7,0)</f>
        <v>0.875</v>
      </c>
      <c r="AU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3">
        <f>VLOOKUP(Table1[[#This Row],[Rev Caste]],Factor!$F$59:$I$68,4,0)</f>
        <v>2.0275862068965518</v>
      </c>
      <c r="AW73">
        <f>Table1[[#This Row],[2021 Ae Factor]]*Table1[[#This Row],[Age &amp; Gender Factor]]</f>
        <v>0.875</v>
      </c>
      <c r="AX73">
        <f t="shared" si="2"/>
        <v>10.414273400000001</v>
      </c>
      <c r="AY73">
        <f t="shared" si="3"/>
        <v>78.661481699999996</v>
      </c>
    </row>
    <row r="74" spans="1:51" x14ac:dyDescent="0.25">
      <c r="A74" s="1" t="s">
        <v>548</v>
      </c>
      <c r="B74" s="1" t="s">
        <v>549</v>
      </c>
      <c r="C74" s="2">
        <v>45869</v>
      </c>
      <c r="D74" s="1" t="s">
        <v>550</v>
      </c>
      <c r="E74" s="1" t="s">
        <v>535</v>
      </c>
      <c r="F74" s="1" t="s">
        <v>551</v>
      </c>
      <c r="G74" s="1">
        <v>89</v>
      </c>
      <c r="H74" s="1" t="s">
        <v>37</v>
      </c>
      <c r="I74" s="1" t="s">
        <v>110</v>
      </c>
      <c r="J74" s="1" t="s">
        <v>111</v>
      </c>
      <c r="K74" s="1" t="s">
        <v>51</v>
      </c>
      <c r="L74" s="1" t="s">
        <v>79</v>
      </c>
      <c r="M74" s="1" t="s">
        <v>513</v>
      </c>
      <c r="N74" s="1" t="s">
        <v>552</v>
      </c>
      <c r="O74" s="1" t="s">
        <v>136</v>
      </c>
      <c r="P74" s="1">
        <v>9514560831</v>
      </c>
      <c r="Q74" s="1" t="s">
        <v>39</v>
      </c>
      <c r="R74" s="1" t="s">
        <v>137</v>
      </c>
      <c r="S74" s="1" t="s">
        <v>114</v>
      </c>
      <c r="T74" s="1" t="s">
        <v>59</v>
      </c>
      <c r="U74" s="1" t="s">
        <v>60</v>
      </c>
      <c r="V74" s="1" t="s">
        <v>61</v>
      </c>
      <c r="W74" s="1" t="s">
        <v>62</v>
      </c>
      <c r="X74" s="1" t="s">
        <v>63</v>
      </c>
      <c r="Y74" s="1" t="s">
        <v>38</v>
      </c>
      <c r="Z74" s="1" t="s">
        <v>64</v>
      </c>
      <c r="AA74" s="1" t="s">
        <v>38</v>
      </c>
      <c r="AB74" s="1" t="s">
        <v>65</v>
      </c>
      <c r="AC74" s="1" t="s">
        <v>86</v>
      </c>
      <c r="AD74" s="1" t="s">
        <v>87</v>
      </c>
      <c r="AE74" s="1" t="s">
        <v>68</v>
      </c>
      <c r="AF74" s="1" t="s">
        <v>104</v>
      </c>
      <c r="AG74" s="1" t="s">
        <v>89</v>
      </c>
      <c r="AH74" s="1" t="s">
        <v>270</v>
      </c>
      <c r="AI74" s="1">
        <f>IFERROR(_xlfn.XLOOKUP(Table1[[#This Row],[Audio Url]],Qc!C:C,Qc!F:F),"")</f>
        <v>0</v>
      </c>
      <c r="AJ74" s="1" t="str">
        <f>IFERROR(_xlfn.XLOOKUP(Table1[[#This Row],[Audio Url]],Qc!C:C,Qc!E:E),"")</f>
        <v>Not Asking All The Questions</v>
      </c>
      <c r="AK74" s="1" t="s">
        <v>38</v>
      </c>
      <c r="AL74" s="1" t="s">
        <v>38</v>
      </c>
      <c r="AM74" s="1" t="s">
        <v>43</v>
      </c>
      <c r="AN74" s="1" t="s">
        <v>2243</v>
      </c>
      <c r="AO74" t="str">
        <f>IF(Table1[[#This Row],[Audio Duration (in secs)]]&gt;180,"Greater than 3 Minutes","Less than 3 Minutes")</f>
        <v>Less than 3 Minutes</v>
      </c>
      <c r="AP7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74" t="str">
        <f>IFERROR(VLOOKUP(Table1[[#This Row],[சாதி/Caste]],MApping!$E$1:$F$10,2,0),"Others")</f>
        <v>MUTTARAIYAR</v>
      </c>
      <c r="AR74">
        <f>VLOOKUP(Table1[[#This Row],[பாலினம்/Gender]],Factor!$F$26:$I$28,4,0)</f>
        <v>0.8936170212765957</v>
      </c>
      <c r="AS74">
        <f>VLOOKUP(Table1[[#This Row],[பதிலளித்தவரின் வயது/Age Group]],Factor!$F$35:$I$39,4,0)</f>
        <v>0.84</v>
      </c>
      <c r="AT74">
        <f>VLOOKUP(Table1[[#This Row],[பதிலளித்தவரின் வயது/Age Group]]&amp;Table1[[#This Row],[பாலினம்/Gender]],Factor!$A$45:$G$53,7,0)</f>
        <v>0.875</v>
      </c>
      <c r="AU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74">
        <f>VLOOKUP(Table1[[#This Row],[Rev Caste]],Factor!$F$59:$I$68,4,0)</f>
        <v>2.0275862068965518</v>
      </c>
      <c r="AW74">
        <f>Table1[[#This Row],[2021 Ae Factor]]*Table1[[#This Row],[Age &amp; Gender Factor]]</f>
        <v>0.5179419497505795</v>
      </c>
      <c r="AX74">
        <f t="shared" si="2"/>
        <v>10.4140376</v>
      </c>
      <c r="AY74">
        <f t="shared" si="3"/>
        <v>78.661264799999998</v>
      </c>
    </row>
    <row r="75" spans="1:51" x14ac:dyDescent="0.25">
      <c r="A75" s="1" t="s">
        <v>553</v>
      </c>
      <c r="B75" s="1" t="s">
        <v>554</v>
      </c>
      <c r="C75" s="2">
        <v>45869</v>
      </c>
      <c r="D75" s="1" t="s">
        <v>555</v>
      </c>
      <c r="E75" s="1" t="s">
        <v>274</v>
      </c>
      <c r="F75" s="1" t="s">
        <v>556</v>
      </c>
      <c r="G75" s="1">
        <v>265</v>
      </c>
      <c r="H75" s="1" t="s">
        <v>37</v>
      </c>
      <c r="I75" s="1" t="s">
        <v>77</v>
      </c>
      <c r="J75" s="1" t="s">
        <v>78</v>
      </c>
      <c r="K75" s="1" t="s">
        <v>51</v>
      </c>
      <c r="L75" s="1" t="s">
        <v>79</v>
      </c>
      <c r="M75" s="1" t="s">
        <v>80</v>
      </c>
      <c r="N75" s="1" t="s">
        <v>557</v>
      </c>
      <c r="O75" s="1" t="s">
        <v>55</v>
      </c>
      <c r="P75" s="1" t="s">
        <v>1269</v>
      </c>
      <c r="Q75" s="1" t="s">
        <v>361</v>
      </c>
      <c r="R75" s="1" t="s">
        <v>98</v>
      </c>
      <c r="S75" s="1" t="s">
        <v>58</v>
      </c>
      <c r="T75" s="1" t="s">
        <v>99</v>
      </c>
      <c r="U75" s="1" t="s">
        <v>60</v>
      </c>
      <c r="V75" s="1" t="s">
        <v>100</v>
      </c>
      <c r="W75" s="1" t="s">
        <v>101</v>
      </c>
      <c r="X75" s="1" t="s">
        <v>102</v>
      </c>
      <c r="Y75" s="1" t="s">
        <v>176</v>
      </c>
      <c r="Z75" s="1" t="s">
        <v>64</v>
      </c>
      <c r="AA75" s="1" t="s">
        <v>38</v>
      </c>
      <c r="AB75" s="1" t="s">
        <v>65</v>
      </c>
      <c r="AC75" s="1" t="s">
        <v>86</v>
      </c>
      <c r="AD75" s="1" t="s">
        <v>67</v>
      </c>
      <c r="AE75" s="1" t="s">
        <v>277</v>
      </c>
      <c r="AF75" s="1" t="s">
        <v>69</v>
      </c>
      <c r="AG75" s="1" t="s">
        <v>70</v>
      </c>
      <c r="AH75" s="1" t="s">
        <v>558</v>
      </c>
      <c r="AI75" s="1">
        <f>IFERROR(_xlfn.XLOOKUP(Table1[[#This Row],[Audio Url]],Qc!C:C,Qc!F:F),"")</f>
        <v>0</v>
      </c>
      <c r="AJ75" s="1" t="str">
        <f>IFERROR(_xlfn.XLOOKUP(Table1[[#This Row],[Audio Url]],Qc!C:C,Qc!E:E),"")</f>
        <v>Correctly Done</v>
      </c>
      <c r="AK75" s="1" t="s">
        <v>38</v>
      </c>
      <c r="AL75" s="1" t="s">
        <v>38</v>
      </c>
      <c r="AM75" s="1" t="s">
        <v>43</v>
      </c>
      <c r="AN75" s="1" t="s">
        <v>2243</v>
      </c>
      <c r="AO75" t="str">
        <f>IF(Table1[[#This Row],[Audio Duration (in secs)]]&gt;180,"Greater than 3 Minutes","Less than 3 Minutes")</f>
        <v>Greater than 3 Minutes</v>
      </c>
      <c r="AP7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75" t="str">
        <f>IFERROR(VLOOKUP(Table1[[#This Row],[சாதி/Caste]],MApping!$E$1:$F$10,2,0),"Others")</f>
        <v>Others</v>
      </c>
      <c r="AR75">
        <f>VLOOKUP(Table1[[#This Row],[பாலினம்/Gender]],Factor!$F$26:$I$28,4,0)</f>
        <v>1.1351351351351351</v>
      </c>
      <c r="AS75">
        <f>VLOOKUP(Table1[[#This Row],[பதிலளித்தவரின் வயது/Age Group]],Factor!$F$35:$I$39,4,0)</f>
        <v>0.96923076923076912</v>
      </c>
      <c r="AT75">
        <f>VLOOKUP(Table1[[#This Row],[பதிலளித்தவரின் வயது/Age Group]]&amp;Table1[[#This Row],[பாலினம்/Gender]],Factor!$A$45:$G$53,7,0)</f>
        <v>0.82894736842105265</v>
      </c>
      <c r="AU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5">
        <f>VLOOKUP(Table1[[#This Row],[Rev Caste]],Factor!$F$59:$I$68,4,0)</f>
        <v>5.9154929577464786E-2</v>
      </c>
      <c r="AW75">
        <f>Table1[[#This Row],[2021 Ae Factor]]*Table1[[#This Row],[Age &amp; Gender Factor]]</f>
        <v>1.6588894159032797</v>
      </c>
      <c r="AX75">
        <f t="shared" si="2"/>
        <v>10.4557503</v>
      </c>
      <c r="AY75">
        <f t="shared" si="3"/>
        <v>78.705088099999998</v>
      </c>
    </row>
    <row r="76" spans="1:51" x14ac:dyDescent="0.25">
      <c r="A76" s="1" t="s">
        <v>559</v>
      </c>
      <c r="B76" s="1" t="s">
        <v>560</v>
      </c>
      <c r="C76" s="2">
        <v>45869</v>
      </c>
      <c r="D76" s="1" t="s">
        <v>561</v>
      </c>
      <c r="E76" s="1" t="s">
        <v>562</v>
      </c>
      <c r="F76" s="1" t="s">
        <v>563</v>
      </c>
      <c r="G76" s="1">
        <v>112</v>
      </c>
      <c r="H76" s="1" t="s">
        <v>37</v>
      </c>
      <c r="I76" s="1" t="s">
        <v>110</v>
      </c>
      <c r="J76" s="1" t="s">
        <v>111</v>
      </c>
      <c r="K76" s="1" t="s">
        <v>51</v>
      </c>
      <c r="L76" s="1" t="s">
        <v>79</v>
      </c>
      <c r="M76" s="1" t="s">
        <v>513</v>
      </c>
      <c r="N76" s="1" t="s">
        <v>564</v>
      </c>
      <c r="O76" s="1" t="s">
        <v>55</v>
      </c>
      <c r="P76" s="1">
        <v>9786518127</v>
      </c>
      <c r="Q76" s="1" t="s">
        <v>361</v>
      </c>
      <c r="R76" s="1" t="s">
        <v>98</v>
      </c>
      <c r="S76" s="1" t="s">
        <v>114</v>
      </c>
      <c r="T76" s="1" t="s">
        <v>138</v>
      </c>
      <c r="U76" s="1" t="s">
        <v>84</v>
      </c>
      <c r="V76" s="1" t="s">
        <v>100</v>
      </c>
      <c r="W76" s="1" t="s">
        <v>101</v>
      </c>
      <c r="X76" s="1" t="s">
        <v>102</v>
      </c>
      <c r="Y76" s="1" t="s">
        <v>289</v>
      </c>
      <c r="Z76" s="1" t="s">
        <v>64</v>
      </c>
      <c r="AA76" s="1" t="s">
        <v>38</v>
      </c>
      <c r="AB76" s="1" t="s">
        <v>85</v>
      </c>
      <c r="AC76" s="1" t="s">
        <v>66</v>
      </c>
      <c r="AD76" s="1" t="s">
        <v>103</v>
      </c>
      <c r="AE76" s="1" t="s">
        <v>68</v>
      </c>
      <c r="AF76" s="1" t="s">
        <v>104</v>
      </c>
      <c r="AG76" s="1" t="s">
        <v>89</v>
      </c>
      <c r="AH76" s="1" t="s">
        <v>270</v>
      </c>
      <c r="AI76" s="1" t="str">
        <f>IFERROR(_xlfn.XLOOKUP(Table1[[#This Row],[Audio Url]],Qc!C:C,Qc!F:F),"")</f>
        <v xml:space="preserve">surveyor asking first two questions only </v>
      </c>
      <c r="AJ76" s="1" t="str">
        <f>IFERROR(_xlfn.XLOOKUP(Table1[[#This Row],[Audio Url]],Qc!C:C,Qc!E:E),"")</f>
        <v>Not Asking All The Questions</v>
      </c>
      <c r="AK76" s="1" t="s">
        <v>38</v>
      </c>
      <c r="AL76" s="1" t="s">
        <v>38</v>
      </c>
      <c r="AM76" s="1" t="s">
        <v>43</v>
      </c>
      <c r="AN76" s="1" t="s">
        <v>2243</v>
      </c>
      <c r="AO76" t="str">
        <f>IF(Table1[[#This Row],[Audio Duration (in secs)]]&gt;180,"Greater than 3 Minutes","Less than 3 Minutes")</f>
        <v>Less than 3 Minutes</v>
      </c>
      <c r="AP7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76" t="str">
        <f>IFERROR(VLOOKUP(Table1[[#This Row],[சாதி/Caste]],MApping!$E$1:$F$10,2,0),"Others")</f>
        <v>MUTTARAIYAR</v>
      </c>
      <c r="AR76">
        <f>VLOOKUP(Table1[[#This Row],[பாலினம்/Gender]],Factor!$F$26:$I$28,4,0)</f>
        <v>1.1351351351351351</v>
      </c>
      <c r="AS76">
        <f>VLOOKUP(Table1[[#This Row],[பதிலளித்தவரின் வயது/Age Group]],Factor!$F$35:$I$39,4,0)</f>
        <v>0.96923076923076912</v>
      </c>
      <c r="AT76">
        <f>VLOOKUP(Table1[[#This Row],[பதிலளித்தவரின் வயது/Age Group]]&amp;Table1[[#This Row],[பாலினம்/Gender]],Factor!$A$45:$G$53,7,0)</f>
        <v>0.82894736842105265</v>
      </c>
      <c r="AU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6">
        <f>VLOOKUP(Table1[[#This Row],[Rev Caste]],Factor!$F$59:$I$68,4,0)</f>
        <v>2.0275862068965518</v>
      </c>
      <c r="AW76">
        <f>Table1[[#This Row],[2021 Ae Factor]]*Table1[[#This Row],[Age &amp; Gender Factor]]</f>
        <v>1.6588894159032797</v>
      </c>
      <c r="AX76">
        <f t="shared" si="2"/>
        <v>10.413926</v>
      </c>
      <c r="AY76">
        <f t="shared" si="3"/>
        <v>78.662669600000001</v>
      </c>
    </row>
    <row r="77" spans="1:51" x14ac:dyDescent="0.25">
      <c r="A77" s="1" t="s">
        <v>565</v>
      </c>
      <c r="B77" s="1" t="s">
        <v>566</v>
      </c>
      <c r="C77" s="2">
        <v>45869</v>
      </c>
      <c r="D77" s="1" t="s">
        <v>567</v>
      </c>
      <c r="E77" s="1" t="s">
        <v>568</v>
      </c>
      <c r="F77" s="1" t="s">
        <v>569</v>
      </c>
      <c r="G77" s="1">
        <v>270</v>
      </c>
      <c r="H77" s="1" t="s">
        <v>37</v>
      </c>
      <c r="I77" s="1" t="s">
        <v>77</v>
      </c>
      <c r="J77" s="1" t="s">
        <v>78</v>
      </c>
      <c r="K77" s="1" t="s">
        <v>51</v>
      </c>
      <c r="L77" s="1" t="s">
        <v>79</v>
      </c>
      <c r="M77" s="1" t="s">
        <v>80</v>
      </c>
      <c r="N77" s="1" t="s">
        <v>570</v>
      </c>
      <c r="O77" s="1" t="s">
        <v>136</v>
      </c>
      <c r="P77" s="1">
        <v>7825973595</v>
      </c>
      <c r="Q77" s="1" t="s">
        <v>56</v>
      </c>
      <c r="R77" s="1" t="s">
        <v>137</v>
      </c>
      <c r="S77" s="1" t="s">
        <v>58</v>
      </c>
      <c r="T77" s="1" t="s">
        <v>99</v>
      </c>
      <c r="U77" s="1" t="s">
        <v>84</v>
      </c>
      <c r="V77" s="1" t="s">
        <v>100</v>
      </c>
      <c r="W77" s="1" t="s">
        <v>101</v>
      </c>
      <c r="X77" s="1" t="s">
        <v>115</v>
      </c>
      <c r="Y77" s="1" t="s">
        <v>38</v>
      </c>
      <c r="Z77" s="1" t="s">
        <v>127</v>
      </c>
      <c r="AA77" s="1" t="s">
        <v>61</v>
      </c>
      <c r="AB77" s="1" t="s">
        <v>85</v>
      </c>
      <c r="AC77" s="1" t="s">
        <v>66</v>
      </c>
      <c r="AD77" s="1" t="s">
        <v>67</v>
      </c>
      <c r="AE77" s="1" t="s">
        <v>68</v>
      </c>
      <c r="AF77" s="1" t="s">
        <v>69</v>
      </c>
      <c r="AG77" s="1" t="s">
        <v>319</v>
      </c>
      <c r="AH77" s="1" t="s">
        <v>571</v>
      </c>
      <c r="AI77" s="1">
        <f>IFERROR(_xlfn.XLOOKUP(Table1[[#This Row],[Audio Url]],Qc!C:C,Qc!F:F),"")</f>
        <v>0</v>
      </c>
      <c r="AJ77" s="1" t="str">
        <f>IFERROR(_xlfn.XLOOKUP(Table1[[#This Row],[Audio Url]],Qc!C:C,Qc!E:E),"")</f>
        <v>Correctly Done</v>
      </c>
      <c r="AK77" s="1" t="s">
        <v>38</v>
      </c>
      <c r="AL77" s="1" t="s">
        <v>38</v>
      </c>
      <c r="AM77" s="1" t="s">
        <v>43</v>
      </c>
      <c r="AN77" s="1" t="s">
        <v>2243</v>
      </c>
      <c r="AO77" t="str">
        <f>IF(Table1[[#This Row],[Audio Duration (in secs)]]&gt;180,"Greater than 3 Minutes","Less than 3 Minutes")</f>
        <v>Greater than 3 Minutes</v>
      </c>
      <c r="AP7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77" t="str">
        <f>IFERROR(VLOOKUP(Table1[[#This Row],[சாதி/Caste]],MApping!$E$1:$F$10,2,0),"Others")</f>
        <v>Others</v>
      </c>
      <c r="AR77">
        <f>VLOOKUP(Table1[[#This Row],[பாலினம்/Gender]],Factor!$F$26:$I$28,4,0)</f>
        <v>0.8936170212765957</v>
      </c>
      <c r="AS77">
        <f>VLOOKUP(Table1[[#This Row],[பதிலளித்தவரின் வயது/Age Group]],Factor!$F$35:$I$39,4,0)</f>
        <v>1.2824427480916032</v>
      </c>
      <c r="AT77">
        <f>VLOOKUP(Table1[[#This Row],[பதிலளித்தவரின் வயது/Age Group]]&amp;Table1[[#This Row],[பாலினம்/Gender]],Factor!$A$45:$G$53,7,0)</f>
        <v>0.95454545454545459</v>
      </c>
      <c r="AU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7">
        <f>VLOOKUP(Table1[[#This Row],[Rev Caste]],Factor!$F$59:$I$68,4,0)</f>
        <v>5.9154929577464786E-2</v>
      </c>
      <c r="AW77">
        <f>Table1[[#This Row],[2021 Ae Factor]]*Table1[[#This Row],[Age &amp; Gender Factor]]</f>
        <v>1.9102362971007465</v>
      </c>
      <c r="AX77">
        <f t="shared" si="2"/>
        <v>10.4564413</v>
      </c>
      <c r="AY77">
        <f t="shared" si="3"/>
        <v>78.704471600000005</v>
      </c>
    </row>
    <row r="78" spans="1:51" x14ac:dyDescent="0.25">
      <c r="A78" s="1" t="s">
        <v>572</v>
      </c>
      <c r="B78" s="1" t="s">
        <v>573</v>
      </c>
      <c r="C78" s="2">
        <v>45869</v>
      </c>
      <c r="D78" s="1" t="s">
        <v>574</v>
      </c>
      <c r="E78" s="1" t="s">
        <v>575</v>
      </c>
      <c r="F78" s="1" t="s">
        <v>576</v>
      </c>
      <c r="G78" s="1">
        <v>225</v>
      </c>
      <c r="H78" s="1" t="s">
        <v>37</v>
      </c>
      <c r="I78" s="1" t="s">
        <v>110</v>
      </c>
      <c r="J78" s="1" t="s">
        <v>111</v>
      </c>
      <c r="K78" s="1" t="s">
        <v>51</v>
      </c>
      <c r="L78" s="1" t="s">
        <v>79</v>
      </c>
      <c r="M78" s="1" t="s">
        <v>513</v>
      </c>
      <c r="N78" s="1" t="s">
        <v>203</v>
      </c>
      <c r="O78" s="1" t="s">
        <v>136</v>
      </c>
      <c r="P78" s="1">
        <v>6379686026</v>
      </c>
      <c r="Q78" s="1" t="s">
        <v>56</v>
      </c>
      <c r="R78" s="1" t="s">
        <v>137</v>
      </c>
      <c r="S78" s="1" t="s">
        <v>114</v>
      </c>
      <c r="T78" s="1" t="s">
        <v>138</v>
      </c>
      <c r="U78" s="1" t="s">
        <v>84</v>
      </c>
      <c r="V78" s="1" t="s">
        <v>166</v>
      </c>
      <c r="W78" s="1" t="s">
        <v>126</v>
      </c>
      <c r="X78" s="1" t="s">
        <v>63</v>
      </c>
      <c r="Y78" s="1" t="s">
        <v>38</v>
      </c>
      <c r="Z78" s="1" t="s">
        <v>127</v>
      </c>
      <c r="AA78" s="1" t="s">
        <v>61</v>
      </c>
      <c r="AB78" s="1" t="s">
        <v>59</v>
      </c>
      <c r="AC78" s="1" t="s">
        <v>128</v>
      </c>
      <c r="AD78" s="1" t="s">
        <v>116</v>
      </c>
      <c r="AE78" s="1" t="s">
        <v>68</v>
      </c>
      <c r="AF78" s="1" t="s">
        <v>383</v>
      </c>
      <c r="AG78" s="1" t="s">
        <v>89</v>
      </c>
      <c r="AH78" s="1" t="s">
        <v>521</v>
      </c>
      <c r="AI78" s="1">
        <f>IFERROR(_xlfn.XLOOKUP(Table1[[#This Row],[Audio Url]],Qc!C:C,Qc!F:F),"")</f>
        <v>0</v>
      </c>
      <c r="AJ78" s="1" t="str">
        <f>IFERROR(_xlfn.XLOOKUP(Table1[[#This Row],[Audio Url]],Qc!C:C,Qc!E:E),"")</f>
        <v>Correctly Done</v>
      </c>
      <c r="AK78" s="1" t="s">
        <v>38</v>
      </c>
      <c r="AL78" s="1" t="s">
        <v>38</v>
      </c>
      <c r="AM78" s="1" t="s">
        <v>43</v>
      </c>
      <c r="AN78" s="1" t="s">
        <v>2243</v>
      </c>
      <c r="AO78" t="str">
        <f>IF(Table1[[#This Row],[Audio Duration (in secs)]]&gt;180,"Greater than 3 Minutes","Less than 3 Minutes")</f>
        <v>Greater than 3 Minutes</v>
      </c>
      <c r="AP7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78" t="str">
        <f>IFERROR(VLOOKUP(Table1[[#This Row],[சாதி/Caste]],MApping!$E$1:$F$10,2,0),"Others")</f>
        <v>CHOLIA VELLALAR</v>
      </c>
      <c r="AR78">
        <f>VLOOKUP(Table1[[#This Row],[பாலினம்/Gender]],Factor!$F$26:$I$28,4,0)</f>
        <v>0.8936170212765957</v>
      </c>
      <c r="AS78">
        <f>VLOOKUP(Table1[[#This Row],[பதிலளித்தவரின் வயது/Age Group]],Factor!$F$35:$I$39,4,0)</f>
        <v>1.2824427480916032</v>
      </c>
      <c r="AT78">
        <f>VLOOKUP(Table1[[#This Row],[பதிலளித்தவரின் வயது/Age Group]]&amp;Table1[[#This Row],[பாலினம்/Gender]],Factor!$A$45:$G$53,7,0)</f>
        <v>0.95454545454545459</v>
      </c>
      <c r="AU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78">
        <f>VLOOKUP(Table1[[#This Row],[Rev Caste]],Factor!$F$59:$I$68,4,0)</f>
        <v>1.3125</v>
      </c>
      <c r="AW78">
        <f>Table1[[#This Row],[2021 Ae Factor]]*Table1[[#This Row],[Age &amp; Gender Factor]]</f>
        <v>0.95454545454545459</v>
      </c>
      <c r="AX78">
        <f t="shared" si="2"/>
        <v>10.4112259</v>
      </c>
      <c r="AY78">
        <f t="shared" si="3"/>
        <v>78.663858300000001</v>
      </c>
    </row>
    <row r="79" spans="1:51" x14ac:dyDescent="0.25">
      <c r="A79" s="1" t="s">
        <v>577</v>
      </c>
      <c r="B79" s="1" t="s">
        <v>578</v>
      </c>
      <c r="C79" s="2">
        <v>45869</v>
      </c>
      <c r="D79" s="1" t="s">
        <v>579</v>
      </c>
      <c r="E79" s="1" t="s">
        <v>358</v>
      </c>
      <c r="F79" s="1" t="s">
        <v>580</v>
      </c>
      <c r="G79" s="1">
        <v>206</v>
      </c>
      <c r="H79" s="1" t="s">
        <v>37</v>
      </c>
      <c r="I79" s="1" t="s">
        <v>77</v>
      </c>
      <c r="J79" s="1" t="s">
        <v>78</v>
      </c>
      <c r="K79" s="1" t="s">
        <v>51</v>
      </c>
      <c r="L79" s="1" t="s">
        <v>79</v>
      </c>
      <c r="M79" s="1" t="s">
        <v>80</v>
      </c>
      <c r="N79" s="1" t="s">
        <v>581</v>
      </c>
      <c r="O79" s="1" t="s">
        <v>136</v>
      </c>
      <c r="P79" s="1">
        <v>8489743837</v>
      </c>
      <c r="Q79" s="1" t="s">
        <v>56</v>
      </c>
      <c r="R79" s="1" t="s">
        <v>137</v>
      </c>
      <c r="S79" s="1" t="s">
        <v>58</v>
      </c>
      <c r="T79" s="1" t="s">
        <v>138</v>
      </c>
      <c r="U79" s="1" t="s">
        <v>84</v>
      </c>
      <c r="V79" s="1" t="s">
        <v>100</v>
      </c>
      <c r="W79" s="1" t="s">
        <v>126</v>
      </c>
      <c r="X79" s="1" t="s">
        <v>115</v>
      </c>
      <c r="Y79" s="1" t="s">
        <v>38</v>
      </c>
      <c r="Z79" s="1" t="s">
        <v>127</v>
      </c>
      <c r="AA79" s="1" t="s">
        <v>61</v>
      </c>
      <c r="AB79" s="1" t="s">
        <v>85</v>
      </c>
      <c r="AC79" s="1" t="s">
        <v>66</v>
      </c>
      <c r="AD79" s="1" t="s">
        <v>103</v>
      </c>
      <c r="AE79" s="1" t="s">
        <v>102</v>
      </c>
      <c r="AF79" s="1" t="s">
        <v>117</v>
      </c>
      <c r="AG79" s="1" t="s">
        <v>319</v>
      </c>
      <c r="AH79" s="1" t="s">
        <v>571</v>
      </c>
      <c r="AI79" s="1">
        <f>IFERROR(_xlfn.XLOOKUP(Table1[[#This Row],[Audio Url]],Qc!C:C,Qc!F:F),"")</f>
        <v>0</v>
      </c>
      <c r="AJ79" s="1" t="str">
        <f>IFERROR(_xlfn.XLOOKUP(Table1[[#This Row],[Audio Url]],Qc!C:C,Qc!E:E),"")</f>
        <v>Correctly Done</v>
      </c>
      <c r="AK79" s="1" t="s">
        <v>38</v>
      </c>
      <c r="AL79" s="1" t="s">
        <v>38</v>
      </c>
      <c r="AM79" s="1" t="s">
        <v>43</v>
      </c>
      <c r="AN79" s="1" t="s">
        <v>2243</v>
      </c>
      <c r="AO79" t="str">
        <f>IF(Table1[[#This Row],[Audio Duration (in secs)]]&gt;180,"Greater than 3 Minutes","Less than 3 Minutes")</f>
        <v>Greater than 3 Minutes</v>
      </c>
      <c r="AP7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79" t="str">
        <f>IFERROR(VLOOKUP(Table1[[#This Row],[சாதி/Caste]],MApping!$E$1:$F$10,2,0),"Others")</f>
        <v>Others</v>
      </c>
      <c r="AR79">
        <f>VLOOKUP(Table1[[#This Row],[பாலினம்/Gender]],Factor!$F$26:$I$28,4,0)</f>
        <v>0.8936170212765957</v>
      </c>
      <c r="AS79">
        <f>VLOOKUP(Table1[[#This Row],[பதிலளித்தவரின் வயது/Age Group]],Factor!$F$35:$I$39,4,0)</f>
        <v>1.2824427480916032</v>
      </c>
      <c r="AT79">
        <f>VLOOKUP(Table1[[#This Row],[பதிலளித்தவரின் வயது/Age Group]]&amp;Table1[[#This Row],[பாலினம்/Gender]],Factor!$A$45:$G$53,7,0)</f>
        <v>0.95454545454545459</v>
      </c>
      <c r="AU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79">
        <f>VLOOKUP(Table1[[#This Row],[Rev Caste]],Factor!$F$59:$I$68,4,0)</f>
        <v>5.9154929577464786E-2</v>
      </c>
      <c r="AW79">
        <f>Table1[[#This Row],[2021 Ae Factor]]*Table1[[#This Row],[Age &amp; Gender Factor]]</f>
        <v>1.9102362971007465</v>
      </c>
      <c r="AX79">
        <f t="shared" si="2"/>
        <v>10.4559999</v>
      </c>
      <c r="AY79">
        <f t="shared" si="3"/>
        <v>78.7047606</v>
      </c>
    </row>
    <row r="80" spans="1:51" x14ac:dyDescent="0.25">
      <c r="A80" s="1" t="s">
        <v>582</v>
      </c>
      <c r="B80" s="1" t="s">
        <v>583</v>
      </c>
      <c r="C80" s="2">
        <v>45869</v>
      </c>
      <c r="D80" s="1" t="s">
        <v>584</v>
      </c>
      <c r="E80" s="1" t="s">
        <v>575</v>
      </c>
      <c r="F80" s="1" t="s">
        <v>585</v>
      </c>
      <c r="G80" s="1">
        <v>115</v>
      </c>
      <c r="H80" s="1" t="s">
        <v>37</v>
      </c>
      <c r="I80" s="1" t="s">
        <v>110</v>
      </c>
      <c r="J80" s="1" t="s">
        <v>111</v>
      </c>
      <c r="K80" s="1" t="s">
        <v>51</v>
      </c>
      <c r="L80" s="1" t="s">
        <v>79</v>
      </c>
      <c r="M80" s="1" t="s">
        <v>513</v>
      </c>
      <c r="N80" s="1" t="s">
        <v>586</v>
      </c>
      <c r="O80" s="1" t="s">
        <v>55</v>
      </c>
      <c r="P80" s="1">
        <v>9655474614</v>
      </c>
      <c r="Q80" s="1" t="s">
        <v>361</v>
      </c>
      <c r="R80" s="1" t="s">
        <v>125</v>
      </c>
      <c r="S80" s="1" t="s">
        <v>58</v>
      </c>
      <c r="T80" s="1" t="s">
        <v>138</v>
      </c>
      <c r="U80" s="1" t="s">
        <v>84</v>
      </c>
      <c r="V80" s="1" t="s">
        <v>100</v>
      </c>
      <c r="W80" s="1" t="s">
        <v>126</v>
      </c>
      <c r="X80" s="1" t="s">
        <v>102</v>
      </c>
      <c r="Y80" s="1" t="s">
        <v>96</v>
      </c>
      <c r="Z80" s="1" t="s">
        <v>127</v>
      </c>
      <c r="AA80" s="1" t="s">
        <v>61</v>
      </c>
      <c r="AB80" s="1" t="s">
        <v>59</v>
      </c>
      <c r="AC80" s="1" t="s">
        <v>128</v>
      </c>
      <c r="AD80" s="1" t="s">
        <v>103</v>
      </c>
      <c r="AE80" s="1" t="s">
        <v>68</v>
      </c>
      <c r="AF80" s="1" t="s">
        <v>383</v>
      </c>
      <c r="AG80" s="1" t="s">
        <v>89</v>
      </c>
      <c r="AH80" s="1" t="s">
        <v>521</v>
      </c>
      <c r="AI80" s="1">
        <f>IFERROR(_xlfn.XLOOKUP(Table1[[#This Row],[Audio Url]],Qc!C:C,Qc!F:F),"")</f>
        <v>0</v>
      </c>
      <c r="AJ80" s="1" t="str">
        <f>IFERROR(_xlfn.XLOOKUP(Table1[[#This Row],[Audio Url]],Qc!C:C,Qc!E:E),"")</f>
        <v>Fake Audio/Empty Audio</v>
      </c>
      <c r="AK80" s="1" t="s">
        <v>38</v>
      </c>
      <c r="AL80" s="1" t="s">
        <v>38</v>
      </c>
      <c r="AM80" s="1" t="s">
        <v>43</v>
      </c>
      <c r="AN80" s="1" t="s">
        <v>2242</v>
      </c>
      <c r="AO80" t="str">
        <f>IF(Table1[[#This Row],[Audio Duration (in secs)]]&gt;180,"Greater than 3 Minutes","Less than 3 Minutes")</f>
        <v>Less than 3 Minutes</v>
      </c>
      <c r="AP8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0" t="str">
        <f>IFERROR(VLOOKUP(Table1[[#This Row],[சாதி/Caste]],MApping!$E$1:$F$10,2,0),"Others")</f>
        <v>CHOLIA VELLALAR</v>
      </c>
      <c r="AR80">
        <f>VLOOKUP(Table1[[#This Row],[பாலினம்/Gender]],Factor!$F$26:$I$28,4,0)</f>
        <v>1.1351351351351351</v>
      </c>
      <c r="AS80">
        <f>VLOOKUP(Table1[[#This Row],[பதிலளித்தவரின் வயது/Age Group]],Factor!$F$35:$I$39,4,0)</f>
        <v>0.96923076923076912</v>
      </c>
      <c r="AT80">
        <f>VLOOKUP(Table1[[#This Row],[பதிலளித்தவரின் வயது/Age Group]]&amp;Table1[[#This Row],[பாலினம்/Gender]],Factor!$A$45:$G$53,7,0)</f>
        <v>0.82894736842105265</v>
      </c>
      <c r="AU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80">
        <f>VLOOKUP(Table1[[#This Row],[Rev Caste]],Factor!$F$59:$I$68,4,0)</f>
        <v>1.3125</v>
      </c>
      <c r="AW80">
        <f>Table1[[#This Row],[2021 Ae Factor]]*Table1[[#This Row],[Age &amp; Gender Factor]]</f>
        <v>1.6588894159032797</v>
      </c>
      <c r="AX80">
        <f t="shared" si="2"/>
        <v>10.411798599999999</v>
      </c>
      <c r="AY80">
        <f t="shared" si="3"/>
        <v>78.663730000000001</v>
      </c>
    </row>
    <row r="81" spans="1:51" x14ac:dyDescent="0.25">
      <c r="A81" s="1" t="s">
        <v>587</v>
      </c>
      <c r="B81" s="1" t="s">
        <v>588</v>
      </c>
      <c r="C81" s="2">
        <v>45869</v>
      </c>
      <c r="D81" s="1" t="s">
        <v>589</v>
      </c>
      <c r="E81" s="1" t="s">
        <v>590</v>
      </c>
      <c r="F81" s="1" t="s">
        <v>591</v>
      </c>
      <c r="G81" s="1">
        <v>274</v>
      </c>
      <c r="H81" s="1" t="s">
        <v>37</v>
      </c>
      <c r="I81" s="1" t="s">
        <v>110</v>
      </c>
      <c r="J81" s="1" t="s">
        <v>111</v>
      </c>
      <c r="K81" s="1" t="s">
        <v>51</v>
      </c>
      <c r="L81" s="1" t="s">
        <v>79</v>
      </c>
      <c r="M81" s="1" t="s">
        <v>513</v>
      </c>
      <c r="N81" s="1" t="s">
        <v>592</v>
      </c>
      <c r="O81" s="1" t="s">
        <v>136</v>
      </c>
      <c r="P81" s="1">
        <v>6385107834</v>
      </c>
      <c r="Q81" s="1" t="s">
        <v>39</v>
      </c>
      <c r="R81" s="1" t="s">
        <v>137</v>
      </c>
      <c r="S81" s="1" t="s">
        <v>114</v>
      </c>
      <c r="T81" s="1" t="s">
        <v>138</v>
      </c>
      <c r="U81" s="1" t="s">
        <v>302</v>
      </c>
      <c r="V81" s="1" t="s">
        <v>166</v>
      </c>
      <c r="W81" s="1" t="s">
        <v>126</v>
      </c>
      <c r="X81" s="1" t="s">
        <v>102</v>
      </c>
      <c r="Y81" s="1" t="s">
        <v>96</v>
      </c>
      <c r="Z81" s="1" t="s">
        <v>127</v>
      </c>
      <c r="AA81" s="1" t="s">
        <v>61</v>
      </c>
      <c r="AB81" s="1" t="s">
        <v>85</v>
      </c>
      <c r="AC81" s="1" t="s">
        <v>66</v>
      </c>
      <c r="AD81" s="1" t="s">
        <v>103</v>
      </c>
      <c r="AE81" s="1" t="s">
        <v>68</v>
      </c>
      <c r="AF81" s="1" t="s">
        <v>104</v>
      </c>
      <c r="AG81" s="1" t="s">
        <v>89</v>
      </c>
      <c r="AH81" s="1" t="s">
        <v>270</v>
      </c>
      <c r="AI81" s="1">
        <f>IFERROR(_xlfn.XLOOKUP(Table1[[#This Row],[Audio Url]],Qc!C:C,Qc!F:F),"")</f>
        <v>0</v>
      </c>
      <c r="AJ81" s="1" t="str">
        <f>IFERROR(_xlfn.XLOOKUP(Table1[[#This Row],[Audio Url]],Qc!C:C,Qc!E:E),"")</f>
        <v>Not Doing It Properly</v>
      </c>
      <c r="AK81" s="1" t="s">
        <v>38</v>
      </c>
      <c r="AL81" s="1" t="s">
        <v>38</v>
      </c>
      <c r="AM81" s="1" t="s">
        <v>43</v>
      </c>
      <c r="AN81" s="1" t="s">
        <v>2243</v>
      </c>
      <c r="AO81" t="str">
        <f>IF(Table1[[#This Row],[Audio Duration (in secs)]]&gt;180,"Greater than 3 Minutes","Less than 3 Minutes")</f>
        <v>Greater than 3 Minutes</v>
      </c>
      <c r="AP8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1" t="str">
        <f>IFERROR(VLOOKUP(Table1[[#This Row],[சாதி/Caste]],MApping!$E$1:$F$10,2,0),"Others")</f>
        <v>MUTTARAIYAR</v>
      </c>
      <c r="AR81">
        <f>VLOOKUP(Table1[[#This Row],[பாலினம்/Gender]],Factor!$F$26:$I$28,4,0)</f>
        <v>0.8936170212765957</v>
      </c>
      <c r="AS81">
        <f>VLOOKUP(Table1[[#This Row],[பதிலளித்தவரின் வயது/Age Group]],Factor!$F$35:$I$39,4,0)</f>
        <v>0.84</v>
      </c>
      <c r="AT81">
        <f>VLOOKUP(Table1[[#This Row],[பதிலளித்தவரின் வயது/Age Group]]&amp;Table1[[#This Row],[பாலினம்/Gender]],Factor!$A$45:$G$53,7,0)</f>
        <v>0.875</v>
      </c>
      <c r="AU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1">
        <f>VLOOKUP(Table1[[#This Row],[Rev Caste]],Factor!$F$59:$I$68,4,0)</f>
        <v>2.0275862068965518</v>
      </c>
      <c r="AW81">
        <f>Table1[[#This Row],[2021 Ae Factor]]*Table1[[#This Row],[Age &amp; Gender Factor]]</f>
        <v>0.875</v>
      </c>
      <c r="AX81">
        <f t="shared" si="2"/>
        <v>10.4126633</v>
      </c>
      <c r="AY81">
        <f t="shared" si="3"/>
        <v>78.661678699999996</v>
      </c>
    </row>
    <row r="82" spans="1:51" x14ac:dyDescent="0.25">
      <c r="A82" s="1" t="s">
        <v>593</v>
      </c>
      <c r="B82" s="1" t="s">
        <v>594</v>
      </c>
      <c r="C82" s="2">
        <v>45869</v>
      </c>
      <c r="D82" s="1" t="s">
        <v>595</v>
      </c>
      <c r="E82" s="1" t="s">
        <v>596</v>
      </c>
      <c r="F82" s="1" t="s">
        <v>597</v>
      </c>
      <c r="G82" s="1">
        <v>167</v>
      </c>
      <c r="H82" s="1" t="s">
        <v>37</v>
      </c>
      <c r="I82" s="1" t="s">
        <v>110</v>
      </c>
      <c r="J82" s="1" t="s">
        <v>111</v>
      </c>
      <c r="K82" s="1" t="s">
        <v>51</v>
      </c>
      <c r="L82" s="1" t="s">
        <v>79</v>
      </c>
      <c r="M82" s="1" t="s">
        <v>513</v>
      </c>
      <c r="N82" s="1" t="s">
        <v>598</v>
      </c>
      <c r="O82" s="1" t="s">
        <v>55</v>
      </c>
      <c r="P82" s="1">
        <v>9787167694</v>
      </c>
      <c r="Q82" s="1" t="s">
        <v>39</v>
      </c>
      <c r="R82" s="1" t="s">
        <v>98</v>
      </c>
      <c r="S82" s="1" t="s">
        <v>58</v>
      </c>
      <c r="T82" s="1" t="s">
        <v>59</v>
      </c>
      <c r="U82" s="1" t="s">
        <v>60</v>
      </c>
      <c r="V82" s="1" t="s">
        <v>61</v>
      </c>
      <c r="W82" s="1" t="s">
        <v>62</v>
      </c>
      <c r="X82" s="1" t="s">
        <v>63</v>
      </c>
      <c r="Y82" s="1" t="s">
        <v>38</v>
      </c>
      <c r="Z82" s="1" t="s">
        <v>64</v>
      </c>
      <c r="AA82" s="1" t="s">
        <v>38</v>
      </c>
      <c r="AB82" s="1" t="s">
        <v>85</v>
      </c>
      <c r="AC82" s="1" t="s">
        <v>66</v>
      </c>
      <c r="AD82" s="1" t="s">
        <v>87</v>
      </c>
      <c r="AE82" s="1" t="s">
        <v>68</v>
      </c>
      <c r="AF82" s="1" t="s">
        <v>69</v>
      </c>
      <c r="AG82" s="1" t="s">
        <v>89</v>
      </c>
      <c r="AH82" s="1" t="s">
        <v>90</v>
      </c>
      <c r="AI82" s="1">
        <f>IFERROR(_xlfn.XLOOKUP(Table1[[#This Row],[Audio Url]],Qc!C:C,Qc!F:F),"")</f>
        <v>0</v>
      </c>
      <c r="AJ82" s="1" t="str">
        <f>IFERROR(_xlfn.XLOOKUP(Table1[[#This Row],[Audio Url]],Qc!C:C,Qc!E:E),"")</f>
        <v>Not Asking All The Questions</v>
      </c>
      <c r="AK82" s="1" t="s">
        <v>38</v>
      </c>
      <c r="AL82" s="1" t="s">
        <v>38</v>
      </c>
      <c r="AM82" s="1" t="s">
        <v>43</v>
      </c>
      <c r="AN82" s="1" t="s">
        <v>2243</v>
      </c>
      <c r="AO82" t="str">
        <f>IF(Table1[[#This Row],[Audio Duration (in secs)]]&gt;180,"Greater than 3 Minutes","Less than 3 Minutes")</f>
        <v>Less than 3 Minutes</v>
      </c>
      <c r="AP8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82" t="str">
        <f>IFERROR(VLOOKUP(Table1[[#This Row],[சாதி/Caste]],MApping!$E$1:$F$10,2,0),"Others")</f>
        <v>MUKKULATHOR</v>
      </c>
      <c r="AR82">
        <f>VLOOKUP(Table1[[#This Row],[பாலினம்/Gender]],Factor!$F$26:$I$28,4,0)</f>
        <v>1.1351351351351351</v>
      </c>
      <c r="AS82">
        <f>VLOOKUP(Table1[[#This Row],[பதிலளித்தவரின் வயது/Age Group]],Factor!$F$35:$I$39,4,0)</f>
        <v>0.84</v>
      </c>
      <c r="AT82">
        <f>VLOOKUP(Table1[[#This Row],[பதிலளித்தவரின் வயது/Age Group]]&amp;Table1[[#This Row],[பாலினம்/Gender]],Factor!$A$45:$G$53,7,0)</f>
        <v>0.80769230769230771</v>
      </c>
      <c r="AU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82">
        <f>VLOOKUP(Table1[[#This Row],[Rev Caste]],Factor!$F$59:$I$68,4,0)</f>
        <v>1.1057142857142856</v>
      </c>
      <c r="AW82">
        <f>Table1[[#This Row],[2021 Ae Factor]]*Table1[[#This Row],[Age &amp; Gender Factor]]</f>
        <v>0.47810026130822719</v>
      </c>
      <c r="AX82">
        <f t="shared" si="2"/>
        <v>10.413853700000001</v>
      </c>
      <c r="AY82">
        <f t="shared" si="3"/>
        <v>78.663922900000003</v>
      </c>
    </row>
    <row r="83" spans="1:51" x14ac:dyDescent="0.25">
      <c r="A83" s="1" t="s">
        <v>599</v>
      </c>
      <c r="B83" s="1" t="s">
        <v>600</v>
      </c>
      <c r="C83" s="2">
        <v>45869</v>
      </c>
      <c r="D83" s="1" t="s">
        <v>601</v>
      </c>
      <c r="E83" s="1" t="s">
        <v>38</v>
      </c>
      <c r="F83" s="1" t="s">
        <v>602</v>
      </c>
      <c r="G83" s="1">
        <v>115</v>
      </c>
      <c r="H83" s="1" t="s">
        <v>37</v>
      </c>
      <c r="I83" s="1" t="s">
        <v>110</v>
      </c>
      <c r="J83" s="1" t="s">
        <v>111</v>
      </c>
      <c r="K83" s="1" t="s">
        <v>51</v>
      </c>
      <c r="L83" s="1" t="s">
        <v>79</v>
      </c>
      <c r="M83" s="1" t="s">
        <v>513</v>
      </c>
      <c r="N83" s="1" t="s">
        <v>603</v>
      </c>
      <c r="O83" s="1" t="s">
        <v>55</v>
      </c>
      <c r="P83" s="1">
        <v>9360147834</v>
      </c>
      <c r="Q83" s="1" t="s">
        <v>82</v>
      </c>
      <c r="R83" s="1" t="s">
        <v>83</v>
      </c>
      <c r="S83" s="1" t="s">
        <v>114</v>
      </c>
      <c r="T83" s="1" t="s">
        <v>99</v>
      </c>
      <c r="U83" s="1" t="s">
        <v>84</v>
      </c>
      <c r="V83" s="1" t="s">
        <v>186</v>
      </c>
      <c r="W83" s="1" t="s">
        <v>126</v>
      </c>
      <c r="X83" s="1" t="s">
        <v>115</v>
      </c>
      <c r="Y83" s="1" t="s">
        <v>38</v>
      </c>
      <c r="Z83" s="1" t="s">
        <v>127</v>
      </c>
      <c r="AA83" s="1" t="s">
        <v>61</v>
      </c>
      <c r="AB83" s="1" t="s">
        <v>59</v>
      </c>
      <c r="AC83" s="1" t="s">
        <v>128</v>
      </c>
      <c r="AD83" s="1" t="s">
        <v>116</v>
      </c>
      <c r="AE83" s="1" t="s">
        <v>68</v>
      </c>
      <c r="AF83" s="1" t="s">
        <v>117</v>
      </c>
      <c r="AG83" s="1" t="s">
        <v>89</v>
      </c>
      <c r="AH83" s="1" t="s">
        <v>90</v>
      </c>
      <c r="AI83" s="1">
        <f>IFERROR(_xlfn.XLOOKUP(Table1[[#This Row],[Audio Url]],Qc!C:C,Qc!F:F),"")</f>
        <v>0</v>
      </c>
      <c r="AJ83" s="1" t="str">
        <f>IFERROR(_xlfn.XLOOKUP(Table1[[#This Row],[Audio Url]],Qc!C:C,Qc!E:E),"")</f>
        <v>Not Asking All The Questions</v>
      </c>
      <c r="AK83" s="1" t="s">
        <v>38</v>
      </c>
      <c r="AL83" s="1" t="s">
        <v>38</v>
      </c>
      <c r="AM83" s="1" t="s">
        <v>43</v>
      </c>
      <c r="AN83" s="1" t="s">
        <v>2243</v>
      </c>
      <c r="AO83" t="str">
        <f>IF(Table1[[#This Row],[Audio Duration (in secs)]]&gt;180,"Greater than 3 Minutes","Less than 3 Minutes")</f>
        <v>Less than 3 Minutes</v>
      </c>
      <c r="AP8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83" t="str">
        <f>IFERROR(VLOOKUP(Table1[[#This Row],[சாதி/Caste]],MApping!$E$1:$F$10,2,0),"Others")</f>
        <v>MUKKULATHOR</v>
      </c>
      <c r="AR83">
        <f>VLOOKUP(Table1[[#This Row],[பாலினம்/Gender]],Factor!$F$26:$I$28,4,0)</f>
        <v>1.1351351351351351</v>
      </c>
      <c r="AS83">
        <f>VLOOKUP(Table1[[#This Row],[பதிலளித்தவரின் வயது/Age Group]],Factor!$F$35:$I$39,4,0)</f>
        <v>0.84848484848484851</v>
      </c>
      <c r="AT83">
        <f>VLOOKUP(Table1[[#This Row],[பதிலளித்தவரின் வயது/Age Group]]&amp;Table1[[#This Row],[பாலினம்/Gender]],Factor!$A$45:$G$53,7,0)</f>
        <v>1.0769230769230769</v>
      </c>
      <c r="AU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3">
        <f>VLOOKUP(Table1[[#This Row],[Rev Caste]],Factor!$F$59:$I$68,4,0)</f>
        <v>1.1057142857142856</v>
      </c>
      <c r="AW83">
        <f>Table1[[#This Row],[2021 Ae Factor]]*Table1[[#This Row],[Age &amp; Gender Factor]]</f>
        <v>1.0769230769230769</v>
      </c>
      <c r="AX83">
        <f t="shared" si="2"/>
        <v>10.4136401</v>
      </c>
      <c r="AY83">
        <f t="shared" si="3"/>
        <v>78.663861100000005</v>
      </c>
    </row>
    <row r="84" spans="1:51" x14ac:dyDescent="0.25">
      <c r="A84" s="1" t="s">
        <v>604</v>
      </c>
      <c r="B84" s="1" t="s">
        <v>605</v>
      </c>
      <c r="C84" s="2">
        <v>45869</v>
      </c>
      <c r="D84" s="1" t="s">
        <v>606</v>
      </c>
      <c r="E84" s="1" t="s">
        <v>535</v>
      </c>
      <c r="F84" s="1" t="s">
        <v>607</v>
      </c>
      <c r="G84" s="1">
        <v>116</v>
      </c>
      <c r="H84" s="1" t="s">
        <v>37</v>
      </c>
      <c r="I84" s="1" t="s">
        <v>245</v>
      </c>
      <c r="J84" s="1" t="s">
        <v>246</v>
      </c>
      <c r="K84" s="1" t="s">
        <v>51</v>
      </c>
      <c r="L84" s="1" t="s">
        <v>79</v>
      </c>
      <c r="M84" s="1" t="s">
        <v>513</v>
      </c>
      <c r="N84" s="1" t="s">
        <v>608</v>
      </c>
      <c r="O84" s="1" t="s">
        <v>136</v>
      </c>
      <c r="P84" s="1">
        <v>8940461677</v>
      </c>
      <c r="Q84" s="1" t="s">
        <v>56</v>
      </c>
      <c r="R84" s="1" t="s">
        <v>137</v>
      </c>
      <c r="S84" s="1" t="s">
        <v>114</v>
      </c>
      <c r="T84" s="1" t="s">
        <v>138</v>
      </c>
      <c r="U84" s="1" t="s">
        <v>84</v>
      </c>
      <c r="V84" s="1" t="s">
        <v>166</v>
      </c>
      <c r="W84" s="1" t="s">
        <v>126</v>
      </c>
      <c r="X84" s="1" t="s">
        <v>102</v>
      </c>
      <c r="Y84" s="1" t="s">
        <v>289</v>
      </c>
      <c r="Z84" s="1" t="s">
        <v>127</v>
      </c>
      <c r="AA84" s="1" t="s">
        <v>61</v>
      </c>
      <c r="AB84" s="1" t="s">
        <v>85</v>
      </c>
      <c r="AC84" s="1" t="s">
        <v>66</v>
      </c>
      <c r="AD84" s="1" t="s">
        <v>103</v>
      </c>
      <c r="AE84" s="1" t="s">
        <v>68</v>
      </c>
      <c r="AF84" s="1" t="s">
        <v>117</v>
      </c>
      <c r="AG84" s="1" t="s">
        <v>89</v>
      </c>
      <c r="AH84" s="1" t="s">
        <v>90</v>
      </c>
      <c r="AI84" s="1">
        <f>IFERROR(_xlfn.XLOOKUP(Table1[[#This Row],[Audio Url]],Qc!C:C,Qc!F:F),"")</f>
        <v>0</v>
      </c>
      <c r="AJ84" s="1" t="str">
        <f>IFERROR(_xlfn.XLOOKUP(Table1[[#This Row],[Audio Url]],Qc!C:C,Qc!E:E),"")</f>
        <v>Fake Audio/Empty Audio</v>
      </c>
      <c r="AK84" s="1" t="s">
        <v>38</v>
      </c>
      <c r="AL84" s="1" t="s">
        <v>38</v>
      </c>
      <c r="AM84" s="1" t="s">
        <v>43</v>
      </c>
      <c r="AN84" s="1" t="s">
        <v>2242</v>
      </c>
      <c r="AO84" t="str">
        <f>IF(Table1[[#This Row],[Audio Duration (in secs)]]&gt;180,"Greater than 3 Minutes","Less than 3 Minutes")</f>
        <v>Less than 3 Minutes</v>
      </c>
      <c r="AP8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4" t="str">
        <f>IFERROR(VLOOKUP(Table1[[#This Row],[சாதி/Caste]],MApping!$E$1:$F$10,2,0),"Others")</f>
        <v>MUKKULATHOR</v>
      </c>
      <c r="AR84">
        <f>VLOOKUP(Table1[[#This Row],[பாலினம்/Gender]],Factor!$F$26:$I$28,4,0)</f>
        <v>0.8936170212765957</v>
      </c>
      <c r="AS84">
        <f>VLOOKUP(Table1[[#This Row],[பதிலளித்தவரின் வயது/Age Group]],Factor!$F$35:$I$39,4,0)</f>
        <v>1.2824427480916032</v>
      </c>
      <c r="AT84">
        <f>VLOOKUP(Table1[[#This Row],[பதிலளித்தவரின் வயது/Age Group]]&amp;Table1[[#This Row],[பாலினம்/Gender]],Factor!$A$45:$G$53,7,0)</f>
        <v>0.95454545454545459</v>
      </c>
      <c r="AU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84">
        <f>VLOOKUP(Table1[[#This Row],[Rev Caste]],Factor!$F$59:$I$68,4,0)</f>
        <v>1.1057142857142856</v>
      </c>
      <c r="AW84">
        <f>Table1[[#This Row],[2021 Ae Factor]]*Table1[[#This Row],[Age &amp; Gender Factor]]</f>
        <v>0.95454545454545459</v>
      </c>
      <c r="AX84">
        <f t="shared" si="2"/>
        <v>10.4140833</v>
      </c>
      <c r="AY84">
        <f t="shared" si="3"/>
        <v>78.661467599999995</v>
      </c>
    </row>
    <row r="85" spans="1:51" x14ac:dyDescent="0.25">
      <c r="A85" s="1" t="s">
        <v>609</v>
      </c>
      <c r="B85" s="1" t="s">
        <v>610</v>
      </c>
      <c r="C85" s="2">
        <v>45869</v>
      </c>
      <c r="D85" s="1" t="s">
        <v>611</v>
      </c>
      <c r="E85" s="1" t="s">
        <v>535</v>
      </c>
      <c r="F85" s="1" t="s">
        <v>612</v>
      </c>
      <c r="G85" s="1">
        <v>125</v>
      </c>
      <c r="H85" s="1" t="s">
        <v>37</v>
      </c>
      <c r="I85" s="1" t="s">
        <v>245</v>
      </c>
      <c r="J85" s="1" t="s">
        <v>246</v>
      </c>
      <c r="K85" s="1" t="s">
        <v>51</v>
      </c>
      <c r="L85" s="1" t="s">
        <v>79</v>
      </c>
      <c r="M85" s="1" t="s">
        <v>513</v>
      </c>
      <c r="N85" s="1" t="s">
        <v>613</v>
      </c>
      <c r="O85" s="1" t="s">
        <v>55</v>
      </c>
      <c r="P85" s="1">
        <v>7094139842</v>
      </c>
      <c r="Q85" s="1" t="s">
        <v>56</v>
      </c>
      <c r="R85" s="1" t="s">
        <v>98</v>
      </c>
      <c r="S85" s="1" t="s">
        <v>58</v>
      </c>
      <c r="T85" s="1" t="s">
        <v>59</v>
      </c>
      <c r="U85" s="1" t="s">
        <v>84</v>
      </c>
      <c r="V85" s="1" t="s">
        <v>61</v>
      </c>
      <c r="W85" s="1" t="s">
        <v>62</v>
      </c>
      <c r="X85" s="1" t="s">
        <v>63</v>
      </c>
      <c r="Y85" s="1" t="s">
        <v>38</v>
      </c>
      <c r="Z85" s="1" t="s">
        <v>127</v>
      </c>
      <c r="AA85" s="1" t="s">
        <v>100</v>
      </c>
      <c r="AB85" s="1" t="s">
        <v>85</v>
      </c>
      <c r="AC85" s="1" t="s">
        <v>66</v>
      </c>
      <c r="AD85" s="1" t="s">
        <v>87</v>
      </c>
      <c r="AE85" s="1" t="s">
        <v>68</v>
      </c>
      <c r="AF85" s="1" t="s">
        <v>383</v>
      </c>
      <c r="AG85" s="1" t="s">
        <v>89</v>
      </c>
      <c r="AH85" s="1" t="s">
        <v>90</v>
      </c>
      <c r="AI85" s="1">
        <f>IFERROR(_xlfn.XLOOKUP(Table1[[#This Row],[Audio Url]],Qc!C:C,Qc!F:F),"")</f>
        <v>0</v>
      </c>
      <c r="AJ85" s="1" t="str">
        <f>IFERROR(_xlfn.XLOOKUP(Table1[[#This Row],[Audio Url]],Qc!C:C,Qc!E:E),"")</f>
        <v>Fake Audio/Empty Audio</v>
      </c>
      <c r="AK85" s="1" t="s">
        <v>38</v>
      </c>
      <c r="AL85" s="1" t="s">
        <v>38</v>
      </c>
      <c r="AM85" s="1" t="s">
        <v>43</v>
      </c>
      <c r="AN85" s="1" t="s">
        <v>2242</v>
      </c>
      <c r="AO85" t="str">
        <f>IF(Table1[[#This Row],[Audio Duration (in secs)]]&gt;180,"Greater than 3 Minutes","Less than 3 Minutes")</f>
        <v>Less than 3 Minutes</v>
      </c>
      <c r="AP8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85" t="str">
        <f>IFERROR(VLOOKUP(Table1[[#This Row],[சாதி/Caste]],MApping!$E$1:$F$10,2,0),"Others")</f>
        <v>MUKKULATHOR</v>
      </c>
      <c r="AR85">
        <f>VLOOKUP(Table1[[#This Row],[பாலினம்/Gender]],Factor!$F$26:$I$28,4,0)</f>
        <v>1.1351351351351351</v>
      </c>
      <c r="AS85">
        <f>VLOOKUP(Table1[[#This Row],[பதிலளித்தவரின் வயது/Age Group]],Factor!$F$35:$I$39,4,0)</f>
        <v>1.2824427480916032</v>
      </c>
      <c r="AT85">
        <f>VLOOKUP(Table1[[#This Row],[பதிலளித்தவரின் வயது/Age Group]]&amp;Table1[[#This Row],[பாலினம்/Gender]],Factor!$A$45:$G$53,7,0)</f>
        <v>1.9534883720930234</v>
      </c>
      <c r="AU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85">
        <f>VLOOKUP(Table1[[#This Row],[Rev Caste]],Factor!$F$59:$I$68,4,0)</f>
        <v>1.1057142857142856</v>
      </c>
      <c r="AW85">
        <f>Table1[[#This Row],[2021 Ae Factor]]*Table1[[#This Row],[Age &amp; Gender Factor]]</f>
        <v>1.1563355157222239</v>
      </c>
      <c r="AX85">
        <f t="shared" si="2"/>
        <v>10.41389</v>
      </c>
      <c r="AY85">
        <f t="shared" si="3"/>
        <v>78.660763299999999</v>
      </c>
    </row>
    <row r="86" spans="1:51" x14ac:dyDescent="0.25">
      <c r="A86" s="1" t="s">
        <v>614</v>
      </c>
      <c r="B86" s="1" t="s">
        <v>615</v>
      </c>
      <c r="C86" s="2">
        <v>45869</v>
      </c>
      <c r="D86" s="1" t="s">
        <v>616</v>
      </c>
      <c r="E86" s="1" t="s">
        <v>535</v>
      </c>
      <c r="F86" s="1" t="s">
        <v>617</v>
      </c>
      <c r="G86" s="1">
        <v>208</v>
      </c>
      <c r="H86" s="1" t="s">
        <v>37</v>
      </c>
      <c r="I86" s="1" t="s">
        <v>245</v>
      </c>
      <c r="J86" s="1" t="s">
        <v>246</v>
      </c>
      <c r="K86" s="1" t="s">
        <v>51</v>
      </c>
      <c r="L86" s="1" t="s">
        <v>79</v>
      </c>
      <c r="M86" s="1" t="s">
        <v>513</v>
      </c>
      <c r="N86" s="1" t="s">
        <v>618</v>
      </c>
      <c r="O86" s="1" t="s">
        <v>55</v>
      </c>
      <c r="P86" s="1">
        <v>7538805131</v>
      </c>
      <c r="Q86" s="1" t="s">
        <v>39</v>
      </c>
      <c r="R86" s="1" t="s">
        <v>98</v>
      </c>
      <c r="S86" s="1" t="s">
        <v>114</v>
      </c>
      <c r="T86" s="1" t="s">
        <v>99</v>
      </c>
      <c r="U86" s="1" t="s">
        <v>84</v>
      </c>
      <c r="V86" s="1" t="s">
        <v>61</v>
      </c>
      <c r="W86" s="1" t="s">
        <v>126</v>
      </c>
      <c r="X86" s="1" t="s">
        <v>102</v>
      </c>
      <c r="Y86" s="1" t="s">
        <v>289</v>
      </c>
      <c r="Z86" s="1" t="s">
        <v>127</v>
      </c>
      <c r="AA86" s="1" t="s">
        <v>61</v>
      </c>
      <c r="AB86" s="1" t="s">
        <v>85</v>
      </c>
      <c r="AC86" s="1" t="s">
        <v>128</v>
      </c>
      <c r="AD86" s="1" t="s">
        <v>103</v>
      </c>
      <c r="AE86" s="1" t="s">
        <v>102</v>
      </c>
      <c r="AF86" s="1" t="s">
        <v>117</v>
      </c>
      <c r="AG86" s="1" t="s">
        <v>70</v>
      </c>
      <c r="AH86" s="1" t="s">
        <v>71</v>
      </c>
      <c r="AI86" s="1" t="str">
        <f>IFERROR(_xlfn.XLOOKUP(Table1[[#This Row],[Audio Url]],Qc!C:C,Qc!F:F),"")</f>
        <v xml:space="preserve">randomly asking questions </v>
      </c>
      <c r="AJ86" s="1" t="str">
        <f>IFERROR(_xlfn.XLOOKUP(Table1[[#This Row],[Audio Url]],Qc!C:C,Qc!E:E),"")</f>
        <v>Not Asking All The Questions</v>
      </c>
      <c r="AK86" s="1" t="s">
        <v>38</v>
      </c>
      <c r="AL86" s="1" t="s">
        <v>38</v>
      </c>
      <c r="AM86" s="1" t="s">
        <v>43</v>
      </c>
      <c r="AN86" s="1" t="s">
        <v>2243</v>
      </c>
      <c r="AO86" t="str">
        <f>IF(Table1[[#This Row],[Audio Duration (in secs)]]&gt;180,"Greater than 3 Minutes","Less than 3 Minutes")</f>
        <v>Greater than 3 Minutes</v>
      </c>
      <c r="AP8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6" t="str">
        <f>IFERROR(VLOOKUP(Table1[[#This Row],[சாதி/Caste]],MApping!$E$1:$F$10,2,0),"Others")</f>
        <v>URALI GOUNDER</v>
      </c>
      <c r="AR86">
        <f>VLOOKUP(Table1[[#This Row],[பாலினம்/Gender]],Factor!$F$26:$I$28,4,0)</f>
        <v>1.1351351351351351</v>
      </c>
      <c r="AS86">
        <f>VLOOKUP(Table1[[#This Row],[பதிலளித்தவரின் வயது/Age Group]],Factor!$F$35:$I$39,4,0)</f>
        <v>0.84</v>
      </c>
      <c r="AT86">
        <f>VLOOKUP(Table1[[#This Row],[பதிலளித்தவரின் வயது/Age Group]]&amp;Table1[[#This Row],[பாலினம்/Gender]],Factor!$A$45:$G$53,7,0)</f>
        <v>0.80769230769230771</v>
      </c>
      <c r="AU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86">
        <f>VLOOKUP(Table1[[#This Row],[Rev Caste]],Factor!$F$59:$I$68,4,0)</f>
        <v>1.3034482758620689</v>
      </c>
      <c r="AW86">
        <f>Table1[[#This Row],[2021 Ae Factor]]*Table1[[#This Row],[Age &amp; Gender Factor]]</f>
        <v>0.47810026130822719</v>
      </c>
      <c r="AX86">
        <f t="shared" si="2"/>
        <v>10.413913300000001</v>
      </c>
      <c r="AY86">
        <f t="shared" si="3"/>
        <v>78.661036699999997</v>
      </c>
    </row>
    <row r="87" spans="1:51" x14ac:dyDescent="0.25">
      <c r="A87" s="1" t="s">
        <v>619</v>
      </c>
      <c r="B87" s="1" t="s">
        <v>620</v>
      </c>
      <c r="C87" s="2">
        <v>45869</v>
      </c>
      <c r="D87" s="1" t="s">
        <v>621</v>
      </c>
      <c r="E87" s="1" t="s">
        <v>535</v>
      </c>
      <c r="F87" s="1" t="s">
        <v>622</v>
      </c>
      <c r="G87" s="1">
        <v>134</v>
      </c>
      <c r="H87" s="1" t="s">
        <v>37</v>
      </c>
      <c r="I87" s="1" t="s">
        <v>245</v>
      </c>
      <c r="J87" s="1" t="s">
        <v>246</v>
      </c>
      <c r="K87" s="1" t="s">
        <v>51</v>
      </c>
      <c r="L87" s="1" t="s">
        <v>79</v>
      </c>
      <c r="M87" s="1" t="s">
        <v>513</v>
      </c>
      <c r="N87" s="1" t="s">
        <v>623</v>
      </c>
      <c r="O87" s="1" t="s">
        <v>136</v>
      </c>
      <c r="P87" s="1">
        <v>9159121208</v>
      </c>
      <c r="Q87" s="1" t="s">
        <v>39</v>
      </c>
      <c r="R87" s="1" t="s">
        <v>137</v>
      </c>
      <c r="S87" s="1" t="s">
        <v>114</v>
      </c>
      <c r="T87" s="1" t="s">
        <v>59</v>
      </c>
      <c r="U87" s="1" t="s">
        <v>60</v>
      </c>
      <c r="V87" s="1" t="s">
        <v>61</v>
      </c>
      <c r="W87" s="1" t="s">
        <v>62</v>
      </c>
      <c r="X87" s="1" t="s">
        <v>63</v>
      </c>
      <c r="Y87" s="1" t="s">
        <v>38</v>
      </c>
      <c r="Z87" s="1" t="s">
        <v>64</v>
      </c>
      <c r="AA87" s="1" t="s">
        <v>38</v>
      </c>
      <c r="AB87" s="1" t="s">
        <v>85</v>
      </c>
      <c r="AC87" s="1" t="s">
        <v>128</v>
      </c>
      <c r="AD87" s="1" t="s">
        <v>87</v>
      </c>
      <c r="AE87" s="1" t="s">
        <v>624</v>
      </c>
      <c r="AF87" s="1" t="s">
        <v>69</v>
      </c>
      <c r="AG87" s="1" t="s">
        <v>89</v>
      </c>
      <c r="AH87" s="1" t="s">
        <v>270</v>
      </c>
      <c r="AI87" s="1" t="str">
        <f>IFERROR(_xlfn.XLOOKUP(Table1[[#This Row],[Audio Url]],Qc!C:C,Qc!F:F),"")</f>
        <v xml:space="preserve">randomly asking questions </v>
      </c>
      <c r="AJ87" s="1" t="str">
        <f>IFERROR(_xlfn.XLOOKUP(Table1[[#This Row],[Audio Url]],Qc!C:C,Qc!E:E),"")</f>
        <v>Not Asking All The Questions</v>
      </c>
      <c r="AK87" s="1" t="s">
        <v>38</v>
      </c>
      <c r="AL87" s="1" t="s">
        <v>38</v>
      </c>
      <c r="AM87" s="1" t="s">
        <v>43</v>
      </c>
      <c r="AN87" s="1" t="s">
        <v>2243</v>
      </c>
      <c r="AO87" t="str">
        <f>IF(Table1[[#This Row],[Audio Duration (in secs)]]&gt;180,"Greater than 3 Minutes","Less than 3 Minutes")</f>
        <v>Less than 3 Minutes</v>
      </c>
      <c r="AP8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87" t="str">
        <f>IFERROR(VLOOKUP(Table1[[#This Row],[சாதி/Caste]],MApping!$E$1:$F$10,2,0),"Others")</f>
        <v>MUTTARAIYAR</v>
      </c>
      <c r="AR87">
        <f>VLOOKUP(Table1[[#This Row],[பாலினம்/Gender]],Factor!$F$26:$I$28,4,0)</f>
        <v>0.8936170212765957</v>
      </c>
      <c r="AS87">
        <f>VLOOKUP(Table1[[#This Row],[பதிலளித்தவரின் வயது/Age Group]],Factor!$F$35:$I$39,4,0)</f>
        <v>0.84</v>
      </c>
      <c r="AT87">
        <f>VLOOKUP(Table1[[#This Row],[பதிலளித்தவரின் வயது/Age Group]]&amp;Table1[[#This Row],[பாலினம்/Gender]],Factor!$A$45:$G$53,7,0)</f>
        <v>0.875</v>
      </c>
      <c r="AU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87">
        <f>VLOOKUP(Table1[[#This Row],[Rev Caste]],Factor!$F$59:$I$68,4,0)</f>
        <v>2.0275862068965518</v>
      </c>
      <c r="AW87">
        <f>Table1[[#This Row],[2021 Ae Factor]]*Table1[[#This Row],[Age &amp; Gender Factor]]</f>
        <v>0.5179419497505795</v>
      </c>
      <c r="AX87">
        <f t="shared" si="2"/>
        <v>10.41423</v>
      </c>
      <c r="AY87">
        <f t="shared" si="3"/>
        <v>78.660583299999999</v>
      </c>
    </row>
    <row r="88" spans="1:51" x14ac:dyDescent="0.25">
      <c r="A88" s="1" t="s">
        <v>625</v>
      </c>
      <c r="B88" s="1" t="s">
        <v>626</v>
      </c>
      <c r="C88" s="2">
        <v>45869</v>
      </c>
      <c r="D88" s="1" t="s">
        <v>627</v>
      </c>
      <c r="E88" s="1" t="s">
        <v>628</v>
      </c>
      <c r="F88" s="1" t="s">
        <v>629</v>
      </c>
      <c r="G88" s="1">
        <v>218</v>
      </c>
      <c r="H88" s="1" t="s">
        <v>37</v>
      </c>
      <c r="I88" s="1" t="s">
        <v>245</v>
      </c>
      <c r="J88" s="1" t="s">
        <v>246</v>
      </c>
      <c r="K88" s="1" t="s">
        <v>51</v>
      </c>
      <c r="L88" s="1" t="s">
        <v>79</v>
      </c>
      <c r="M88" s="1" t="s">
        <v>513</v>
      </c>
      <c r="N88" s="1" t="s">
        <v>630</v>
      </c>
      <c r="O88" s="1" t="s">
        <v>55</v>
      </c>
      <c r="P88" s="1">
        <v>9095597483</v>
      </c>
      <c r="Q88" s="1" t="s">
        <v>361</v>
      </c>
      <c r="R88" s="1" t="s">
        <v>57</v>
      </c>
      <c r="S88" s="1" t="s">
        <v>114</v>
      </c>
      <c r="T88" s="1" t="s">
        <v>138</v>
      </c>
      <c r="U88" s="1" t="s">
        <v>84</v>
      </c>
      <c r="V88" s="1" t="s">
        <v>100</v>
      </c>
      <c r="W88" s="1" t="s">
        <v>101</v>
      </c>
      <c r="X88" s="1" t="s">
        <v>102</v>
      </c>
      <c r="Y88" s="1" t="s">
        <v>289</v>
      </c>
      <c r="Z88" s="1" t="s">
        <v>64</v>
      </c>
      <c r="AA88" s="1" t="s">
        <v>38</v>
      </c>
      <c r="AB88" s="1" t="s">
        <v>65</v>
      </c>
      <c r="AC88" s="1" t="s">
        <v>86</v>
      </c>
      <c r="AD88" s="1" t="s">
        <v>103</v>
      </c>
      <c r="AE88" s="1" t="s">
        <v>102</v>
      </c>
      <c r="AF88" s="1" t="s">
        <v>69</v>
      </c>
      <c r="AG88" s="1" t="s">
        <v>278</v>
      </c>
      <c r="AH88" s="1" t="s">
        <v>279</v>
      </c>
      <c r="AI88" s="1">
        <f>IFERROR(_xlfn.XLOOKUP(Table1[[#This Row],[Audio Url]],Qc!C:C,Qc!F:F),"")</f>
        <v>0</v>
      </c>
      <c r="AJ88" s="1" t="str">
        <f>IFERROR(_xlfn.XLOOKUP(Table1[[#This Row],[Audio Url]],Qc!C:C,Qc!E:E),"")</f>
        <v>Not Asking All The Questions</v>
      </c>
      <c r="AK88" s="1" t="s">
        <v>38</v>
      </c>
      <c r="AL88" s="1" t="s">
        <v>38</v>
      </c>
      <c r="AM88" s="1" t="s">
        <v>43</v>
      </c>
      <c r="AN88" s="1" t="s">
        <v>2243</v>
      </c>
      <c r="AO88" t="str">
        <f>IF(Table1[[#This Row],[Audio Duration (in secs)]]&gt;180,"Greater than 3 Minutes","Less than 3 Minutes")</f>
        <v>Greater than 3 Minutes</v>
      </c>
      <c r="AP8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8" t="str">
        <f>IFERROR(VLOOKUP(Table1[[#This Row],[சாதி/Caste]],MApping!$E$1:$F$10,2,0),"Others")</f>
        <v>MUSLIM</v>
      </c>
      <c r="AR88">
        <f>VLOOKUP(Table1[[#This Row],[பாலினம்/Gender]],Factor!$F$26:$I$28,4,0)</f>
        <v>1.1351351351351351</v>
      </c>
      <c r="AS88">
        <f>VLOOKUP(Table1[[#This Row],[பதிலளித்தவரின் வயது/Age Group]],Factor!$F$35:$I$39,4,0)</f>
        <v>0.96923076923076912</v>
      </c>
      <c r="AT88">
        <f>VLOOKUP(Table1[[#This Row],[பதிலளித்தவரின் வயது/Age Group]]&amp;Table1[[#This Row],[பாலினம்/Gender]],Factor!$A$45:$G$53,7,0)</f>
        <v>0.82894736842105265</v>
      </c>
      <c r="AU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88">
        <f>VLOOKUP(Table1[[#This Row],[Rev Caste]],Factor!$F$59:$I$68,4,0)</f>
        <v>1.2600000000000002</v>
      </c>
      <c r="AW88">
        <f>Table1[[#This Row],[2021 Ae Factor]]*Table1[[#This Row],[Age &amp; Gender Factor]]</f>
        <v>1.6588894159032797</v>
      </c>
      <c r="AX88">
        <f t="shared" si="2"/>
        <v>10.41394</v>
      </c>
      <c r="AY88">
        <f t="shared" si="3"/>
        <v>78.660521700000004</v>
      </c>
    </row>
    <row r="89" spans="1:51" x14ac:dyDescent="0.25">
      <c r="A89" s="1" t="s">
        <v>631</v>
      </c>
      <c r="B89" s="1" t="s">
        <v>632</v>
      </c>
      <c r="C89" s="2">
        <v>45869</v>
      </c>
      <c r="D89" s="1" t="s">
        <v>633</v>
      </c>
      <c r="E89" s="1" t="s">
        <v>38</v>
      </c>
      <c r="F89" s="1" t="s">
        <v>634</v>
      </c>
      <c r="G89" s="1">
        <v>204</v>
      </c>
      <c r="H89" s="1" t="s">
        <v>37</v>
      </c>
      <c r="I89" s="1" t="s">
        <v>110</v>
      </c>
      <c r="J89" s="1" t="s">
        <v>111</v>
      </c>
      <c r="K89" s="1" t="s">
        <v>51</v>
      </c>
      <c r="L89" s="1" t="s">
        <v>79</v>
      </c>
      <c r="M89" s="1" t="s">
        <v>513</v>
      </c>
      <c r="N89" s="1" t="s">
        <v>635</v>
      </c>
      <c r="O89" s="1" t="s">
        <v>55</v>
      </c>
      <c r="P89" s="1">
        <v>9159924292</v>
      </c>
      <c r="Q89" s="1" t="s">
        <v>361</v>
      </c>
      <c r="R89" s="1" t="s">
        <v>98</v>
      </c>
      <c r="S89" s="1" t="s">
        <v>114</v>
      </c>
      <c r="T89" s="1" t="s">
        <v>59</v>
      </c>
      <c r="U89" s="1" t="s">
        <v>60</v>
      </c>
      <c r="V89" s="1" t="s">
        <v>100</v>
      </c>
      <c r="W89" s="1" t="s">
        <v>101</v>
      </c>
      <c r="X89" s="1" t="s">
        <v>102</v>
      </c>
      <c r="Y89" s="1" t="s">
        <v>289</v>
      </c>
      <c r="Z89" s="1" t="s">
        <v>127</v>
      </c>
      <c r="AA89" s="1" t="s">
        <v>61</v>
      </c>
      <c r="AB89" s="1" t="s">
        <v>59</v>
      </c>
      <c r="AC89" s="1" t="s">
        <v>128</v>
      </c>
      <c r="AD89" s="1" t="s">
        <v>103</v>
      </c>
      <c r="AE89" s="1" t="s">
        <v>102</v>
      </c>
      <c r="AF89" s="1" t="s">
        <v>104</v>
      </c>
      <c r="AG89" s="1" t="s">
        <v>70</v>
      </c>
      <c r="AH89" s="1" t="s">
        <v>636</v>
      </c>
      <c r="AI89" s="1">
        <f>IFERROR(_xlfn.XLOOKUP(Table1[[#This Row],[Audio Url]],Qc!C:C,Qc!F:F),"")</f>
        <v>0</v>
      </c>
      <c r="AJ89" s="1" t="str">
        <f>IFERROR(_xlfn.XLOOKUP(Table1[[#This Row],[Audio Url]],Qc!C:C,Qc!E:E),"")</f>
        <v>Not Doing It Properly</v>
      </c>
      <c r="AK89" s="1" t="s">
        <v>38</v>
      </c>
      <c r="AL89" s="1" t="s">
        <v>38</v>
      </c>
      <c r="AM89" s="1" t="s">
        <v>43</v>
      </c>
      <c r="AN89" s="1" t="s">
        <v>2243</v>
      </c>
      <c r="AO89" t="str">
        <f>IF(Table1[[#This Row],[Audio Duration (in secs)]]&gt;180,"Greater than 3 Minutes","Less than 3 Minutes")</f>
        <v>Greater than 3 Minutes</v>
      </c>
      <c r="AP8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89" t="str">
        <f>IFERROR(VLOOKUP(Table1[[#This Row],[சாதி/Caste]],MApping!$E$1:$F$10,2,0),"Others")</f>
        <v>Others</v>
      </c>
      <c r="AR89">
        <f>VLOOKUP(Table1[[#This Row],[பாலினம்/Gender]],Factor!$F$26:$I$28,4,0)</f>
        <v>1.1351351351351351</v>
      </c>
      <c r="AS89">
        <f>VLOOKUP(Table1[[#This Row],[பதிலளித்தவரின் வயது/Age Group]],Factor!$F$35:$I$39,4,0)</f>
        <v>0.96923076923076912</v>
      </c>
      <c r="AT89">
        <f>VLOOKUP(Table1[[#This Row],[பதிலளித்தவரின் வயது/Age Group]]&amp;Table1[[#This Row],[பாலினம்/Gender]],Factor!$A$45:$G$53,7,0)</f>
        <v>0.82894736842105265</v>
      </c>
      <c r="AU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89">
        <f>VLOOKUP(Table1[[#This Row],[Rev Caste]],Factor!$F$59:$I$68,4,0)</f>
        <v>5.9154929577464786E-2</v>
      </c>
      <c r="AW89">
        <f>Table1[[#This Row],[2021 Ae Factor]]*Table1[[#This Row],[Age &amp; Gender Factor]]</f>
        <v>1.6588894159032797</v>
      </c>
      <c r="AX89">
        <f t="shared" si="2"/>
        <v>10.414032000000001</v>
      </c>
      <c r="AY89">
        <f t="shared" si="3"/>
        <v>78.660654600000001</v>
      </c>
    </row>
    <row r="90" spans="1:51" x14ac:dyDescent="0.25">
      <c r="A90" s="1" t="s">
        <v>637</v>
      </c>
      <c r="B90" s="1" t="s">
        <v>638</v>
      </c>
      <c r="C90" s="2">
        <v>45869</v>
      </c>
      <c r="D90" s="1" t="s">
        <v>639</v>
      </c>
      <c r="E90" s="1" t="s">
        <v>640</v>
      </c>
      <c r="F90" s="1" t="s">
        <v>641</v>
      </c>
      <c r="G90" s="1">
        <v>144</v>
      </c>
      <c r="H90" s="1" t="s">
        <v>37</v>
      </c>
      <c r="I90" s="1" t="s">
        <v>245</v>
      </c>
      <c r="J90" s="1" t="s">
        <v>246</v>
      </c>
      <c r="K90" s="1" t="s">
        <v>51</v>
      </c>
      <c r="L90" s="1" t="s">
        <v>79</v>
      </c>
      <c r="M90" s="1" t="s">
        <v>513</v>
      </c>
      <c r="N90" s="1" t="s">
        <v>642</v>
      </c>
      <c r="O90" s="1" t="s">
        <v>55</v>
      </c>
      <c r="P90" s="1">
        <v>9943142944</v>
      </c>
      <c r="Q90" s="1" t="s">
        <v>39</v>
      </c>
      <c r="R90" s="1" t="s">
        <v>98</v>
      </c>
      <c r="S90" s="1" t="s">
        <v>58</v>
      </c>
      <c r="T90" s="1" t="s">
        <v>59</v>
      </c>
      <c r="U90" s="1" t="s">
        <v>60</v>
      </c>
      <c r="V90" s="1" t="s">
        <v>61</v>
      </c>
      <c r="W90" s="1" t="s">
        <v>62</v>
      </c>
      <c r="X90" s="1" t="s">
        <v>102</v>
      </c>
      <c r="Y90" s="1" t="s">
        <v>289</v>
      </c>
      <c r="Z90" s="1" t="s">
        <v>127</v>
      </c>
      <c r="AA90" s="1" t="s">
        <v>100</v>
      </c>
      <c r="AB90" s="1" t="s">
        <v>85</v>
      </c>
      <c r="AC90" s="1" t="s">
        <v>66</v>
      </c>
      <c r="AD90" s="1" t="s">
        <v>87</v>
      </c>
      <c r="AE90" s="1" t="s">
        <v>624</v>
      </c>
      <c r="AF90" s="1" t="s">
        <v>104</v>
      </c>
      <c r="AG90" s="1" t="s">
        <v>70</v>
      </c>
      <c r="AH90" s="1" t="s">
        <v>643</v>
      </c>
      <c r="AI90" s="1" t="str">
        <f>IFERROR(_xlfn.XLOOKUP(Table1[[#This Row],[Audio Url]],Qc!C:C,Qc!F:F),"")</f>
        <v xml:space="preserve">randomly asking questions </v>
      </c>
      <c r="AJ90" s="1" t="str">
        <f>IFERROR(_xlfn.XLOOKUP(Table1[[#This Row],[Audio Url]],Qc!C:C,Qc!E:E),"")</f>
        <v>Not Asking All The Questions</v>
      </c>
      <c r="AK90" s="1" t="s">
        <v>38</v>
      </c>
      <c r="AL90" s="1" t="s">
        <v>38</v>
      </c>
      <c r="AM90" s="1" t="s">
        <v>43</v>
      </c>
      <c r="AN90" s="1" t="s">
        <v>2243</v>
      </c>
      <c r="AO90" t="str">
        <f>IF(Table1[[#This Row],[Audio Duration (in secs)]]&gt;180,"Greater than 3 Minutes","Less than 3 Minutes")</f>
        <v>Less than 3 Minutes</v>
      </c>
      <c r="AP9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0" t="str">
        <f>IFERROR(VLOOKUP(Table1[[#This Row],[சாதி/Caste]],MApping!$E$1:$F$10,2,0),"Others")</f>
        <v>Others</v>
      </c>
      <c r="AR90">
        <f>VLOOKUP(Table1[[#This Row],[பாலினம்/Gender]],Factor!$F$26:$I$28,4,0)</f>
        <v>1.1351351351351351</v>
      </c>
      <c r="AS90">
        <f>VLOOKUP(Table1[[#This Row],[பதிலளித்தவரின் வயது/Age Group]],Factor!$F$35:$I$39,4,0)</f>
        <v>0.84</v>
      </c>
      <c r="AT90">
        <f>VLOOKUP(Table1[[#This Row],[பதிலளித்தவரின் வயது/Age Group]]&amp;Table1[[#This Row],[பாலினம்/Gender]],Factor!$A$45:$G$53,7,0)</f>
        <v>0.80769230769230771</v>
      </c>
      <c r="AU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90">
        <f>VLOOKUP(Table1[[#This Row],[Rev Caste]],Factor!$F$59:$I$68,4,0)</f>
        <v>5.9154929577464786E-2</v>
      </c>
      <c r="AW90">
        <f>Table1[[#This Row],[2021 Ae Factor]]*Table1[[#This Row],[Age &amp; Gender Factor]]</f>
        <v>0.47810026130822719</v>
      </c>
      <c r="AX90">
        <f t="shared" si="2"/>
        <v>10.414247100000001</v>
      </c>
      <c r="AY90">
        <f t="shared" si="3"/>
        <v>78.660494200000002</v>
      </c>
    </row>
    <row r="91" spans="1:51" x14ac:dyDescent="0.25">
      <c r="A91" s="1" t="s">
        <v>644</v>
      </c>
      <c r="B91" s="1" t="s">
        <v>645</v>
      </c>
      <c r="C91" s="2">
        <v>45869</v>
      </c>
      <c r="D91" s="1" t="s">
        <v>646</v>
      </c>
      <c r="E91" s="1" t="s">
        <v>535</v>
      </c>
      <c r="F91" s="1" t="s">
        <v>647</v>
      </c>
      <c r="G91" s="1">
        <v>165</v>
      </c>
      <c r="H91" s="1" t="s">
        <v>37</v>
      </c>
      <c r="I91" s="1" t="s">
        <v>110</v>
      </c>
      <c r="J91" s="1" t="s">
        <v>111</v>
      </c>
      <c r="K91" s="1" t="s">
        <v>51</v>
      </c>
      <c r="L91" s="1" t="s">
        <v>79</v>
      </c>
      <c r="M91" s="1" t="s">
        <v>513</v>
      </c>
      <c r="N91" s="1" t="s">
        <v>648</v>
      </c>
      <c r="O91" s="1" t="s">
        <v>136</v>
      </c>
      <c r="P91" s="1">
        <v>9943994298</v>
      </c>
      <c r="Q91" s="1" t="s">
        <v>56</v>
      </c>
      <c r="R91" s="1" t="s">
        <v>137</v>
      </c>
      <c r="S91" s="1" t="s">
        <v>114</v>
      </c>
      <c r="T91" s="1" t="s">
        <v>138</v>
      </c>
      <c r="U91" s="1" t="s">
        <v>84</v>
      </c>
      <c r="V91" s="1" t="s">
        <v>100</v>
      </c>
      <c r="W91" s="1" t="s">
        <v>126</v>
      </c>
      <c r="X91" s="1" t="s">
        <v>102</v>
      </c>
      <c r="Y91" s="1" t="s">
        <v>96</v>
      </c>
      <c r="Z91" s="1" t="s">
        <v>127</v>
      </c>
      <c r="AA91" s="1" t="s">
        <v>61</v>
      </c>
      <c r="AB91" s="1" t="s">
        <v>59</v>
      </c>
      <c r="AC91" s="1" t="s">
        <v>66</v>
      </c>
      <c r="AD91" s="1" t="s">
        <v>103</v>
      </c>
      <c r="AE91" s="1" t="s">
        <v>102</v>
      </c>
      <c r="AF91" s="1" t="s">
        <v>383</v>
      </c>
      <c r="AG91" s="1" t="s">
        <v>70</v>
      </c>
      <c r="AH91" s="1" t="s">
        <v>90</v>
      </c>
      <c r="AI91" s="1">
        <f>IFERROR(_xlfn.XLOOKUP(Table1[[#This Row],[Audio Url]],Qc!C:C,Qc!F:F),"")</f>
        <v>0</v>
      </c>
      <c r="AJ91" s="1" t="str">
        <f>IFERROR(_xlfn.XLOOKUP(Table1[[#This Row],[Audio Url]],Qc!C:C,Qc!E:E),"")</f>
        <v>Not Doing It Properly</v>
      </c>
      <c r="AK91" s="1" t="s">
        <v>38</v>
      </c>
      <c r="AL91" s="1" t="s">
        <v>38</v>
      </c>
      <c r="AM91" s="1" t="s">
        <v>43</v>
      </c>
      <c r="AN91" s="1" t="s">
        <v>2243</v>
      </c>
      <c r="AO91" t="str">
        <f>IF(Table1[[#This Row],[Audio Duration (in secs)]]&gt;180,"Greater than 3 Minutes","Less than 3 Minutes")</f>
        <v>Less than 3 Minutes</v>
      </c>
      <c r="AP9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1" t="str">
        <f>IFERROR(VLOOKUP(Table1[[#This Row],[சாதி/Caste]],MApping!$E$1:$F$10,2,0),"Others")</f>
        <v>MUKKULATHOR</v>
      </c>
      <c r="AR91">
        <f>VLOOKUP(Table1[[#This Row],[பாலினம்/Gender]],Factor!$F$26:$I$28,4,0)</f>
        <v>0.8936170212765957</v>
      </c>
      <c r="AS91">
        <f>VLOOKUP(Table1[[#This Row],[பதிலளித்தவரின் வயது/Age Group]],Factor!$F$35:$I$39,4,0)</f>
        <v>1.2824427480916032</v>
      </c>
      <c r="AT91">
        <f>VLOOKUP(Table1[[#This Row],[பதிலளித்தவரின் வயது/Age Group]]&amp;Table1[[#This Row],[பாலினம்/Gender]],Factor!$A$45:$G$53,7,0)</f>
        <v>0.95454545454545459</v>
      </c>
      <c r="AU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1">
        <f>VLOOKUP(Table1[[#This Row],[Rev Caste]],Factor!$F$59:$I$68,4,0)</f>
        <v>1.1057142857142856</v>
      </c>
      <c r="AW91">
        <f>Table1[[#This Row],[2021 Ae Factor]]*Table1[[#This Row],[Age &amp; Gender Factor]]</f>
        <v>1.9102362971007465</v>
      </c>
      <c r="AX91">
        <f t="shared" si="2"/>
        <v>10.4140146</v>
      </c>
      <c r="AY91">
        <f t="shared" si="3"/>
        <v>78.660627099999999</v>
      </c>
    </row>
    <row r="92" spans="1:51" x14ac:dyDescent="0.25">
      <c r="A92" s="1" t="s">
        <v>649</v>
      </c>
      <c r="B92" s="1" t="s">
        <v>650</v>
      </c>
      <c r="C92" s="2">
        <v>45869</v>
      </c>
      <c r="D92" s="1" t="s">
        <v>651</v>
      </c>
      <c r="E92" s="1" t="s">
        <v>652</v>
      </c>
      <c r="F92" s="1" t="s">
        <v>653</v>
      </c>
      <c r="G92" s="1">
        <v>204</v>
      </c>
      <c r="H92" s="1" t="s">
        <v>37</v>
      </c>
      <c r="I92" s="1" t="s">
        <v>110</v>
      </c>
      <c r="J92" s="1" t="s">
        <v>111</v>
      </c>
      <c r="K92" s="1" t="s">
        <v>51</v>
      </c>
      <c r="L92" s="1" t="s">
        <v>79</v>
      </c>
      <c r="M92" s="1" t="s">
        <v>513</v>
      </c>
      <c r="N92" s="1" t="s">
        <v>654</v>
      </c>
      <c r="O92" s="1" t="s">
        <v>55</v>
      </c>
      <c r="P92" s="1">
        <v>9500818526</v>
      </c>
      <c r="Q92" s="1" t="s">
        <v>56</v>
      </c>
      <c r="R92" s="1" t="s">
        <v>98</v>
      </c>
      <c r="S92" s="1" t="s">
        <v>58</v>
      </c>
      <c r="T92" s="1" t="s">
        <v>138</v>
      </c>
      <c r="U92" s="1" t="s">
        <v>84</v>
      </c>
      <c r="V92" s="1" t="s">
        <v>100</v>
      </c>
      <c r="W92" s="1" t="s">
        <v>126</v>
      </c>
      <c r="X92" s="1" t="s">
        <v>102</v>
      </c>
      <c r="Y92" s="1" t="s">
        <v>289</v>
      </c>
      <c r="Z92" s="1" t="s">
        <v>64</v>
      </c>
      <c r="AA92" s="1" t="s">
        <v>38</v>
      </c>
      <c r="AB92" s="1" t="s">
        <v>59</v>
      </c>
      <c r="AC92" s="1" t="s">
        <v>128</v>
      </c>
      <c r="AD92" s="1" t="s">
        <v>87</v>
      </c>
      <c r="AE92" s="1" t="s">
        <v>68</v>
      </c>
      <c r="AF92" s="1" t="s">
        <v>69</v>
      </c>
      <c r="AG92" s="1" t="s">
        <v>278</v>
      </c>
      <c r="AH92" s="1" t="s">
        <v>279</v>
      </c>
      <c r="AI92" s="1">
        <f>IFERROR(_xlfn.XLOOKUP(Table1[[#This Row],[Audio Url]],Qc!C:C,Qc!F:F),"")</f>
        <v>0</v>
      </c>
      <c r="AJ92" s="1" t="str">
        <f>IFERROR(_xlfn.XLOOKUP(Table1[[#This Row],[Audio Url]],Qc!C:C,Qc!E:E),"")</f>
        <v>Correctly Done</v>
      </c>
      <c r="AK92" s="1" t="s">
        <v>38</v>
      </c>
      <c r="AL92" s="1" t="s">
        <v>38</v>
      </c>
      <c r="AM92" s="1" t="s">
        <v>43</v>
      </c>
      <c r="AN92" s="1" t="s">
        <v>2243</v>
      </c>
      <c r="AO92" t="str">
        <f>IF(Table1[[#This Row],[Audio Duration (in secs)]]&gt;180,"Greater than 3 Minutes","Less than 3 Minutes")</f>
        <v>Greater than 3 Minutes</v>
      </c>
      <c r="AP9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2" t="str">
        <f>IFERROR(VLOOKUP(Table1[[#This Row],[சாதி/Caste]],MApping!$E$1:$F$10,2,0),"Others")</f>
        <v>MUSLIM</v>
      </c>
      <c r="AR92">
        <f>VLOOKUP(Table1[[#This Row],[பாலினம்/Gender]],Factor!$F$26:$I$28,4,0)</f>
        <v>1.1351351351351351</v>
      </c>
      <c r="AS92">
        <f>VLOOKUP(Table1[[#This Row],[பதிலளித்தவரின் வயது/Age Group]],Factor!$F$35:$I$39,4,0)</f>
        <v>1.2824427480916032</v>
      </c>
      <c r="AT92">
        <f>VLOOKUP(Table1[[#This Row],[பதிலளித்தவரின் வயது/Age Group]]&amp;Table1[[#This Row],[பாலினம்/Gender]],Factor!$A$45:$G$53,7,0)</f>
        <v>1.9534883720930234</v>
      </c>
      <c r="AU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2">
        <f>VLOOKUP(Table1[[#This Row],[Rev Caste]],Factor!$F$59:$I$68,4,0)</f>
        <v>1.2600000000000002</v>
      </c>
      <c r="AW92">
        <f>Table1[[#This Row],[2021 Ae Factor]]*Table1[[#This Row],[Age &amp; Gender Factor]]</f>
        <v>3.9093207940666437</v>
      </c>
      <c r="AX92">
        <f t="shared" si="2"/>
        <v>10.4143317</v>
      </c>
      <c r="AY92">
        <f t="shared" si="3"/>
        <v>78.660078100000007</v>
      </c>
    </row>
    <row r="93" spans="1:51" x14ac:dyDescent="0.25">
      <c r="A93" s="1" t="s">
        <v>655</v>
      </c>
      <c r="B93" s="1" t="s">
        <v>656</v>
      </c>
      <c r="C93" s="2">
        <v>45869</v>
      </c>
      <c r="D93" s="1" t="s">
        <v>657</v>
      </c>
      <c r="E93" s="1" t="s">
        <v>652</v>
      </c>
      <c r="F93" s="1" t="s">
        <v>658</v>
      </c>
      <c r="G93" s="1">
        <v>190</v>
      </c>
      <c r="H93" s="1" t="s">
        <v>37</v>
      </c>
      <c r="I93" s="1" t="s">
        <v>245</v>
      </c>
      <c r="J93" s="1" t="s">
        <v>246</v>
      </c>
      <c r="K93" s="1" t="s">
        <v>51</v>
      </c>
      <c r="L93" s="1" t="s">
        <v>79</v>
      </c>
      <c r="M93" s="1" t="s">
        <v>513</v>
      </c>
      <c r="N93" s="1" t="s">
        <v>659</v>
      </c>
      <c r="O93" s="1" t="s">
        <v>55</v>
      </c>
      <c r="P93" s="1">
        <v>9865170835</v>
      </c>
      <c r="Q93" s="1" t="s">
        <v>39</v>
      </c>
      <c r="R93" s="1" t="s">
        <v>98</v>
      </c>
      <c r="S93" s="1" t="s">
        <v>58</v>
      </c>
      <c r="T93" s="1" t="s">
        <v>138</v>
      </c>
      <c r="U93" s="1" t="s">
        <v>84</v>
      </c>
      <c r="V93" s="1" t="s">
        <v>100</v>
      </c>
      <c r="W93" s="1" t="s">
        <v>101</v>
      </c>
      <c r="X93" s="1" t="s">
        <v>102</v>
      </c>
      <c r="Y93" s="1" t="s">
        <v>96</v>
      </c>
      <c r="Z93" s="1" t="s">
        <v>127</v>
      </c>
      <c r="AA93" s="1" t="s">
        <v>61</v>
      </c>
      <c r="AB93" s="1" t="s">
        <v>59</v>
      </c>
      <c r="AC93" s="1" t="s">
        <v>128</v>
      </c>
      <c r="AD93" s="1" t="s">
        <v>103</v>
      </c>
      <c r="AE93" s="1" t="s">
        <v>102</v>
      </c>
      <c r="AF93" s="1" t="s">
        <v>383</v>
      </c>
      <c r="AG93" s="1" t="s">
        <v>278</v>
      </c>
      <c r="AH93" s="1" t="s">
        <v>279</v>
      </c>
      <c r="AI93" s="1">
        <f>IFERROR(_xlfn.XLOOKUP(Table1[[#This Row],[Audio Url]],Qc!C:C,Qc!F:F),"")</f>
        <v>0</v>
      </c>
      <c r="AJ93" s="1" t="str">
        <f>IFERROR(_xlfn.XLOOKUP(Table1[[#This Row],[Audio Url]],Qc!C:C,Qc!E:E),"")</f>
        <v>Not Asking All The Questions</v>
      </c>
      <c r="AK93" s="1" t="s">
        <v>38</v>
      </c>
      <c r="AL93" s="1" t="s">
        <v>38</v>
      </c>
      <c r="AM93" s="1" t="s">
        <v>43</v>
      </c>
      <c r="AN93" s="1" t="s">
        <v>2243</v>
      </c>
      <c r="AO93" t="str">
        <f>IF(Table1[[#This Row],[Audio Duration (in secs)]]&gt;180,"Greater than 3 Minutes","Less than 3 Minutes")</f>
        <v>Greater than 3 Minutes</v>
      </c>
      <c r="AP9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3" t="str">
        <f>IFERROR(VLOOKUP(Table1[[#This Row],[சாதி/Caste]],MApping!$E$1:$F$10,2,0),"Others")</f>
        <v>MUSLIM</v>
      </c>
      <c r="AR93">
        <f>VLOOKUP(Table1[[#This Row],[பாலினம்/Gender]],Factor!$F$26:$I$28,4,0)</f>
        <v>1.1351351351351351</v>
      </c>
      <c r="AS93">
        <f>VLOOKUP(Table1[[#This Row],[பதிலளித்தவரின் வயது/Age Group]],Factor!$F$35:$I$39,4,0)</f>
        <v>0.84</v>
      </c>
      <c r="AT93">
        <f>VLOOKUP(Table1[[#This Row],[பதிலளித்தவரின் வயது/Age Group]]&amp;Table1[[#This Row],[பாலினம்/Gender]],Factor!$A$45:$G$53,7,0)</f>
        <v>0.80769230769230771</v>
      </c>
      <c r="AU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3">
        <f>VLOOKUP(Table1[[#This Row],[Rev Caste]],Factor!$F$59:$I$68,4,0)</f>
        <v>1.2600000000000002</v>
      </c>
      <c r="AW93">
        <f>Table1[[#This Row],[2021 Ae Factor]]*Table1[[#This Row],[Age &amp; Gender Factor]]</f>
        <v>1.6163537898544778</v>
      </c>
      <c r="AX93">
        <f t="shared" si="2"/>
        <v>10.414055299999999</v>
      </c>
      <c r="AY93">
        <f t="shared" si="3"/>
        <v>78.660071700000003</v>
      </c>
    </row>
    <row r="94" spans="1:51" x14ac:dyDescent="0.25">
      <c r="A94" s="1" t="s">
        <v>660</v>
      </c>
      <c r="B94" s="1" t="s">
        <v>661</v>
      </c>
      <c r="C94" s="2">
        <v>45869</v>
      </c>
      <c r="D94" s="1" t="s">
        <v>662</v>
      </c>
      <c r="E94" s="1" t="s">
        <v>640</v>
      </c>
      <c r="F94" s="1" t="s">
        <v>663</v>
      </c>
      <c r="G94" s="1">
        <v>198</v>
      </c>
      <c r="H94" s="1" t="s">
        <v>37</v>
      </c>
      <c r="I94" s="1" t="s">
        <v>110</v>
      </c>
      <c r="J94" s="1" t="s">
        <v>111</v>
      </c>
      <c r="K94" s="1" t="s">
        <v>51</v>
      </c>
      <c r="L94" s="1" t="s">
        <v>79</v>
      </c>
      <c r="M94" s="1" t="s">
        <v>513</v>
      </c>
      <c r="N94" s="1" t="s">
        <v>664</v>
      </c>
      <c r="O94" s="1" t="s">
        <v>55</v>
      </c>
      <c r="P94" s="1">
        <v>9843217178</v>
      </c>
      <c r="Q94" s="1" t="s">
        <v>361</v>
      </c>
      <c r="R94" s="1" t="s">
        <v>57</v>
      </c>
      <c r="S94" s="1" t="s">
        <v>58</v>
      </c>
      <c r="T94" s="1" t="s">
        <v>138</v>
      </c>
      <c r="U94" s="1" t="s">
        <v>84</v>
      </c>
      <c r="V94" s="1" t="s">
        <v>100</v>
      </c>
      <c r="W94" s="1" t="s">
        <v>62</v>
      </c>
      <c r="X94" s="1" t="s">
        <v>102</v>
      </c>
      <c r="Y94" s="1" t="s">
        <v>289</v>
      </c>
      <c r="Z94" s="1" t="s">
        <v>127</v>
      </c>
      <c r="AA94" s="1" t="s">
        <v>100</v>
      </c>
      <c r="AB94" s="1" t="s">
        <v>85</v>
      </c>
      <c r="AC94" s="1" t="s">
        <v>128</v>
      </c>
      <c r="AD94" s="1" t="s">
        <v>87</v>
      </c>
      <c r="AE94" s="1" t="s">
        <v>68</v>
      </c>
      <c r="AF94" s="1" t="s">
        <v>419</v>
      </c>
      <c r="AG94" s="1" t="s">
        <v>89</v>
      </c>
      <c r="AH94" s="1" t="s">
        <v>90</v>
      </c>
      <c r="AI94" s="1" t="str">
        <f>IFERROR(_xlfn.XLOOKUP(Table1[[#This Row],[Audio Url]],Qc!C:C,Qc!F:F),"")</f>
        <v xml:space="preserve">surveyor asking first two questions only </v>
      </c>
      <c r="AJ94" s="1" t="str">
        <f>IFERROR(_xlfn.XLOOKUP(Table1[[#This Row],[Audio Url]],Qc!C:C,Qc!E:E),"")</f>
        <v>Not Doing It Properly</v>
      </c>
      <c r="AK94" s="1" t="s">
        <v>38</v>
      </c>
      <c r="AL94" s="1" t="s">
        <v>38</v>
      </c>
      <c r="AM94" s="1" t="s">
        <v>43</v>
      </c>
      <c r="AN94" s="1" t="s">
        <v>2243</v>
      </c>
      <c r="AO94" t="str">
        <f>IF(Table1[[#This Row],[Audio Duration (in secs)]]&gt;180,"Greater than 3 Minutes","Less than 3 Minutes")</f>
        <v>Greater than 3 Minutes</v>
      </c>
      <c r="AP9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4" t="str">
        <f>IFERROR(VLOOKUP(Table1[[#This Row],[சாதி/Caste]],MApping!$E$1:$F$10,2,0),"Others")</f>
        <v>MUKKULATHOR</v>
      </c>
      <c r="AR94">
        <f>VLOOKUP(Table1[[#This Row],[பாலினம்/Gender]],Factor!$F$26:$I$28,4,0)</f>
        <v>1.1351351351351351</v>
      </c>
      <c r="AS94">
        <f>VLOOKUP(Table1[[#This Row],[பதிலளித்தவரின் வயது/Age Group]],Factor!$F$35:$I$39,4,0)</f>
        <v>0.96923076923076912</v>
      </c>
      <c r="AT94">
        <f>VLOOKUP(Table1[[#This Row],[பதிலளித்தவரின் வயது/Age Group]]&amp;Table1[[#This Row],[பாலினம்/Gender]],Factor!$A$45:$G$53,7,0)</f>
        <v>0.82894736842105265</v>
      </c>
      <c r="AU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4">
        <f>VLOOKUP(Table1[[#This Row],[Rev Caste]],Factor!$F$59:$I$68,4,0)</f>
        <v>1.1057142857142856</v>
      </c>
      <c r="AW94">
        <f>Table1[[#This Row],[2021 Ae Factor]]*Table1[[#This Row],[Age &amp; Gender Factor]]</f>
        <v>1.6588894159032797</v>
      </c>
      <c r="AX94">
        <f t="shared" si="2"/>
        <v>10.414143599999999</v>
      </c>
      <c r="AY94">
        <f t="shared" si="3"/>
        <v>78.660183799999999</v>
      </c>
    </row>
    <row r="95" spans="1:51" x14ac:dyDescent="0.25">
      <c r="A95" s="1" t="s">
        <v>665</v>
      </c>
      <c r="B95" s="1" t="s">
        <v>666</v>
      </c>
      <c r="C95" s="2">
        <v>45869</v>
      </c>
      <c r="D95" s="1" t="s">
        <v>667</v>
      </c>
      <c r="E95" s="1" t="s">
        <v>652</v>
      </c>
      <c r="F95" s="1" t="s">
        <v>668</v>
      </c>
      <c r="G95" s="1">
        <v>518</v>
      </c>
      <c r="H95" s="1" t="s">
        <v>37</v>
      </c>
      <c r="I95" s="1" t="s">
        <v>245</v>
      </c>
      <c r="J95" s="1" t="s">
        <v>246</v>
      </c>
      <c r="K95" s="1" t="s">
        <v>51</v>
      </c>
      <c r="L95" s="1" t="s">
        <v>79</v>
      </c>
      <c r="M95" s="1" t="s">
        <v>513</v>
      </c>
      <c r="N95" s="1" t="s">
        <v>669</v>
      </c>
      <c r="O95" s="1" t="s">
        <v>136</v>
      </c>
      <c r="P95" s="1">
        <v>7639607307</v>
      </c>
      <c r="Q95" s="1" t="s">
        <v>39</v>
      </c>
      <c r="R95" s="1" t="s">
        <v>137</v>
      </c>
      <c r="S95" s="1" t="s">
        <v>114</v>
      </c>
      <c r="T95" s="1" t="s">
        <v>138</v>
      </c>
      <c r="U95" s="1" t="s">
        <v>302</v>
      </c>
      <c r="V95" s="1" t="s">
        <v>100</v>
      </c>
      <c r="W95" s="1" t="s">
        <v>126</v>
      </c>
      <c r="X95" s="1" t="s">
        <v>115</v>
      </c>
      <c r="Y95" s="1" t="s">
        <v>38</v>
      </c>
      <c r="Z95" s="1" t="s">
        <v>127</v>
      </c>
      <c r="AA95" s="1" t="s">
        <v>100</v>
      </c>
      <c r="AB95" s="1" t="s">
        <v>85</v>
      </c>
      <c r="AC95" s="1" t="s">
        <v>128</v>
      </c>
      <c r="AD95" s="1" t="s">
        <v>87</v>
      </c>
      <c r="AE95" s="1" t="s">
        <v>68</v>
      </c>
      <c r="AF95" s="1" t="s">
        <v>69</v>
      </c>
      <c r="AG95" s="1" t="s">
        <v>89</v>
      </c>
      <c r="AH95" s="1" t="s">
        <v>90</v>
      </c>
      <c r="AI95" s="1">
        <f>IFERROR(_xlfn.XLOOKUP(Table1[[#This Row],[Audio Url]],Qc!C:C,Qc!F:F),"")</f>
        <v>0</v>
      </c>
      <c r="AJ95" s="1" t="str">
        <f>IFERROR(_xlfn.XLOOKUP(Table1[[#This Row],[Audio Url]],Qc!C:C,Qc!E:E),"")</f>
        <v>Not Asking All The Questions</v>
      </c>
      <c r="AK95" s="1" t="s">
        <v>38</v>
      </c>
      <c r="AL95" s="1" t="s">
        <v>38</v>
      </c>
      <c r="AM95" s="1" t="s">
        <v>43</v>
      </c>
      <c r="AN95" s="1" t="s">
        <v>2243</v>
      </c>
      <c r="AO95" t="str">
        <f>IF(Table1[[#This Row],[Audio Duration (in secs)]]&gt;180,"Greater than 3 Minutes","Less than 3 Minutes")</f>
        <v>Greater than 3 Minutes</v>
      </c>
      <c r="AP9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95" t="str">
        <f>IFERROR(VLOOKUP(Table1[[#This Row],[சாதி/Caste]],MApping!$E$1:$F$10,2,0),"Others")</f>
        <v>MUKKULATHOR</v>
      </c>
      <c r="AR95">
        <f>VLOOKUP(Table1[[#This Row],[பாலினம்/Gender]],Factor!$F$26:$I$28,4,0)</f>
        <v>0.8936170212765957</v>
      </c>
      <c r="AS95">
        <f>VLOOKUP(Table1[[#This Row],[பதிலளித்தவரின் வயது/Age Group]],Factor!$F$35:$I$39,4,0)</f>
        <v>0.84</v>
      </c>
      <c r="AT95">
        <f>VLOOKUP(Table1[[#This Row],[பதிலளித்தவரின் வயது/Age Group]]&amp;Table1[[#This Row],[பாலினம்/Gender]],Factor!$A$45:$G$53,7,0)</f>
        <v>0.875</v>
      </c>
      <c r="AU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95">
        <f>VLOOKUP(Table1[[#This Row],[Rev Caste]],Factor!$F$59:$I$68,4,0)</f>
        <v>1.1057142857142856</v>
      </c>
      <c r="AW95">
        <f>Table1[[#This Row],[2021 Ae Factor]]*Table1[[#This Row],[Age &amp; Gender Factor]]</f>
        <v>1.7510499390090175</v>
      </c>
      <c r="AX95">
        <f t="shared" si="2"/>
        <v>10.4141583</v>
      </c>
      <c r="AY95">
        <f t="shared" si="3"/>
        <v>78.660141600000003</v>
      </c>
    </row>
    <row r="96" spans="1:51" x14ac:dyDescent="0.25">
      <c r="A96" s="1" t="s">
        <v>670</v>
      </c>
      <c r="B96" s="1" t="s">
        <v>671</v>
      </c>
      <c r="C96" s="2">
        <v>45869</v>
      </c>
      <c r="D96" s="1" t="s">
        <v>672</v>
      </c>
      <c r="E96" s="1" t="s">
        <v>511</v>
      </c>
      <c r="F96" s="1" t="s">
        <v>673</v>
      </c>
      <c r="G96" s="1">
        <v>442</v>
      </c>
      <c r="H96" s="1" t="s">
        <v>37</v>
      </c>
      <c r="I96" s="1" t="s">
        <v>110</v>
      </c>
      <c r="J96" s="1" t="s">
        <v>111</v>
      </c>
      <c r="K96" s="1" t="s">
        <v>51</v>
      </c>
      <c r="L96" s="1" t="s">
        <v>79</v>
      </c>
      <c r="M96" s="1" t="s">
        <v>513</v>
      </c>
      <c r="N96" s="1" t="s">
        <v>674</v>
      </c>
      <c r="O96" s="1" t="s">
        <v>55</v>
      </c>
      <c r="P96" s="1">
        <v>9047192600</v>
      </c>
      <c r="Q96" s="1" t="s">
        <v>361</v>
      </c>
      <c r="R96" s="1" t="s">
        <v>57</v>
      </c>
      <c r="S96" s="1" t="s">
        <v>114</v>
      </c>
      <c r="T96" s="1" t="s">
        <v>138</v>
      </c>
      <c r="U96" s="1" t="s">
        <v>84</v>
      </c>
      <c r="V96" s="1" t="s">
        <v>166</v>
      </c>
      <c r="W96" s="1" t="s">
        <v>126</v>
      </c>
      <c r="X96" s="1" t="s">
        <v>102</v>
      </c>
      <c r="Y96" s="1" t="s">
        <v>289</v>
      </c>
      <c r="Z96" s="1" t="s">
        <v>127</v>
      </c>
      <c r="AA96" s="1" t="s">
        <v>100</v>
      </c>
      <c r="AB96" s="1" t="s">
        <v>85</v>
      </c>
      <c r="AC96" s="1" t="s">
        <v>66</v>
      </c>
      <c r="AD96" s="1" t="s">
        <v>87</v>
      </c>
      <c r="AE96" s="1" t="s">
        <v>68</v>
      </c>
      <c r="AF96" s="1" t="s">
        <v>419</v>
      </c>
      <c r="AG96" s="1" t="s">
        <v>89</v>
      </c>
      <c r="AH96" s="1" t="s">
        <v>42</v>
      </c>
      <c r="AI96" s="1">
        <f>IFERROR(_xlfn.XLOOKUP(Table1[[#This Row],[Audio Url]],Qc!C:C,Qc!F:F),"")</f>
        <v>0</v>
      </c>
      <c r="AJ96" s="1" t="str">
        <f>IFERROR(_xlfn.XLOOKUP(Table1[[#This Row],[Audio Url]],Qc!C:C,Qc!E:E),"")</f>
        <v>Not Doing It Properly</v>
      </c>
      <c r="AK96" s="1" t="s">
        <v>38</v>
      </c>
      <c r="AL96" s="1" t="s">
        <v>38</v>
      </c>
      <c r="AM96" s="1" t="s">
        <v>43</v>
      </c>
      <c r="AN96" s="1" t="s">
        <v>2243</v>
      </c>
      <c r="AO96" t="str">
        <f>IF(Table1[[#This Row],[Audio Duration (in secs)]]&gt;180,"Greater than 3 Minutes","Less than 3 Minutes")</f>
        <v>Greater than 3 Minutes</v>
      </c>
      <c r="AP9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6" t="str">
        <f>IFERROR(VLOOKUP(Table1[[#This Row],[சாதி/Caste]],MApping!$E$1:$F$10,2,0),"Others")</f>
        <v>DEVENDRA KULA VELLALAR</v>
      </c>
      <c r="AR96">
        <f>VLOOKUP(Table1[[#This Row],[பாலினம்/Gender]],Factor!$F$26:$I$28,4,0)</f>
        <v>1.1351351351351351</v>
      </c>
      <c r="AS96">
        <f>VLOOKUP(Table1[[#This Row],[பதிலளித்தவரின் வயது/Age Group]],Factor!$F$35:$I$39,4,0)</f>
        <v>0.96923076923076912</v>
      </c>
      <c r="AT96">
        <f>VLOOKUP(Table1[[#This Row],[பதிலளித்தவரின் வயது/Age Group]]&amp;Table1[[#This Row],[பாலினம்/Gender]],Factor!$A$45:$G$53,7,0)</f>
        <v>0.82894736842105265</v>
      </c>
      <c r="AU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6">
        <f>VLOOKUP(Table1[[#This Row],[Rev Caste]],Factor!$F$59:$I$68,4,0)</f>
        <v>1.6390243902439026</v>
      </c>
      <c r="AW96">
        <f>Table1[[#This Row],[2021 Ae Factor]]*Table1[[#This Row],[Age &amp; Gender Factor]]</f>
        <v>0.82894736842105265</v>
      </c>
      <c r="AX96">
        <f t="shared" si="2"/>
        <v>10.413450299999999</v>
      </c>
      <c r="AY96">
        <f t="shared" si="3"/>
        <v>78.660255500000005</v>
      </c>
    </row>
    <row r="97" spans="1:51" x14ac:dyDescent="0.25">
      <c r="A97" s="1" t="s">
        <v>675</v>
      </c>
      <c r="B97" s="1" t="s">
        <v>676</v>
      </c>
      <c r="C97" s="2">
        <v>45869</v>
      </c>
      <c r="D97" s="1" t="s">
        <v>677</v>
      </c>
      <c r="E97" s="1" t="s">
        <v>678</v>
      </c>
      <c r="F97" s="1" t="s">
        <v>679</v>
      </c>
      <c r="G97" s="1">
        <v>295</v>
      </c>
      <c r="H97" s="1" t="s">
        <v>37</v>
      </c>
      <c r="I97" s="1" t="s">
        <v>77</v>
      </c>
      <c r="J97" s="1" t="s">
        <v>78</v>
      </c>
      <c r="K97" s="1" t="s">
        <v>51</v>
      </c>
      <c r="L97" s="1" t="s">
        <v>79</v>
      </c>
      <c r="M97" s="1" t="s">
        <v>80</v>
      </c>
      <c r="N97" s="1" t="s">
        <v>680</v>
      </c>
      <c r="O97" s="1" t="s">
        <v>55</v>
      </c>
      <c r="P97" s="1">
        <v>9585337037</v>
      </c>
      <c r="Q97" s="1" t="s">
        <v>361</v>
      </c>
      <c r="R97" s="1" t="s">
        <v>220</v>
      </c>
      <c r="S97" s="1" t="s">
        <v>58</v>
      </c>
      <c r="T97" s="1" t="s">
        <v>138</v>
      </c>
      <c r="U97" s="1" t="s">
        <v>60</v>
      </c>
      <c r="V97" s="1" t="s">
        <v>166</v>
      </c>
      <c r="W97" s="1" t="s">
        <v>101</v>
      </c>
      <c r="X97" s="1" t="s">
        <v>102</v>
      </c>
      <c r="Y97" s="1" t="s">
        <v>96</v>
      </c>
      <c r="Z97" s="1" t="s">
        <v>64</v>
      </c>
      <c r="AA97" s="1" t="s">
        <v>38</v>
      </c>
      <c r="AB97" s="1" t="s">
        <v>65</v>
      </c>
      <c r="AC97" s="1" t="s">
        <v>86</v>
      </c>
      <c r="AD97" s="1" t="s">
        <v>67</v>
      </c>
      <c r="AE97" s="1" t="s">
        <v>102</v>
      </c>
      <c r="AF97" s="1" t="s">
        <v>383</v>
      </c>
      <c r="AG97" s="1" t="s">
        <v>89</v>
      </c>
      <c r="AH97" s="1" t="s">
        <v>90</v>
      </c>
      <c r="AI97" s="1">
        <f>IFERROR(_xlfn.XLOOKUP(Table1[[#This Row],[Audio Url]],Qc!C:C,Qc!F:F),"")</f>
        <v>0</v>
      </c>
      <c r="AJ97" s="1" t="str">
        <f>IFERROR(_xlfn.XLOOKUP(Table1[[#This Row],[Audio Url]],Qc!C:C,Qc!E:E),"")</f>
        <v>Correctly Done</v>
      </c>
      <c r="AK97" s="1" t="s">
        <v>38</v>
      </c>
      <c r="AL97" s="1" t="s">
        <v>38</v>
      </c>
      <c r="AM97" s="1" t="s">
        <v>43</v>
      </c>
      <c r="AN97" s="1" t="s">
        <v>2243</v>
      </c>
      <c r="AO97" t="str">
        <f>IF(Table1[[#This Row],[Audio Duration (in secs)]]&gt;180,"Greater than 3 Minutes","Less than 3 Minutes")</f>
        <v>Greater than 3 Minutes</v>
      </c>
      <c r="AP9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7" t="str">
        <f>IFERROR(VLOOKUP(Table1[[#This Row],[சாதி/Caste]],MApping!$E$1:$F$10,2,0),"Others")</f>
        <v>MUKKULATHOR</v>
      </c>
      <c r="AR97">
        <f>VLOOKUP(Table1[[#This Row],[பாலினம்/Gender]],Factor!$F$26:$I$28,4,0)</f>
        <v>1.1351351351351351</v>
      </c>
      <c r="AS97">
        <f>VLOOKUP(Table1[[#This Row],[பதிலளித்தவரின் வயது/Age Group]],Factor!$F$35:$I$39,4,0)</f>
        <v>0.96923076923076912</v>
      </c>
      <c r="AT97">
        <f>VLOOKUP(Table1[[#This Row],[பதிலளித்தவரின் வயது/Age Group]]&amp;Table1[[#This Row],[பாலினம்/Gender]],Factor!$A$45:$G$53,7,0)</f>
        <v>0.82894736842105265</v>
      </c>
      <c r="AU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97">
        <f>VLOOKUP(Table1[[#This Row],[Rev Caste]],Factor!$F$59:$I$68,4,0)</f>
        <v>1.1057142857142856</v>
      </c>
      <c r="AW97">
        <f>Table1[[#This Row],[2021 Ae Factor]]*Table1[[#This Row],[Age &amp; Gender Factor]]</f>
        <v>0.82894736842105265</v>
      </c>
      <c r="AX97">
        <f t="shared" si="2"/>
        <v>10.453715799999999</v>
      </c>
      <c r="AY97">
        <f t="shared" si="3"/>
        <v>78.705428999999995</v>
      </c>
    </row>
    <row r="98" spans="1:51" x14ac:dyDescent="0.25">
      <c r="A98" s="1" t="s">
        <v>681</v>
      </c>
      <c r="B98" s="1" t="s">
        <v>682</v>
      </c>
      <c r="C98" s="2">
        <v>45869</v>
      </c>
      <c r="D98" s="1" t="s">
        <v>683</v>
      </c>
      <c r="E98" s="1" t="s">
        <v>511</v>
      </c>
      <c r="F98" s="1" t="s">
        <v>684</v>
      </c>
      <c r="G98" s="1">
        <v>331</v>
      </c>
      <c r="H98" s="1" t="s">
        <v>37</v>
      </c>
      <c r="I98" s="1" t="s">
        <v>110</v>
      </c>
      <c r="J98" s="1" t="s">
        <v>111</v>
      </c>
      <c r="K98" s="1" t="s">
        <v>51</v>
      </c>
      <c r="L98" s="1" t="s">
        <v>79</v>
      </c>
      <c r="M98" s="1" t="s">
        <v>513</v>
      </c>
      <c r="N98" s="1" t="s">
        <v>685</v>
      </c>
      <c r="O98" s="1" t="s">
        <v>136</v>
      </c>
      <c r="P98" s="1">
        <v>9843244714</v>
      </c>
      <c r="Q98" s="1" t="s">
        <v>56</v>
      </c>
      <c r="R98" s="1" t="s">
        <v>137</v>
      </c>
      <c r="S98" s="1" t="s">
        <v>114</v>
      </c>
      <c r="T98" s="1" t="s">
        <v>59</v>
      </c>
      <c r="U98" s="1" t="s">
        <v>84</v>
      </c>
      <c r="V98" s="1" t="s">
        <v>61</v>
      </c>
      <c r="W98" s="1" t="s">
        <v>101</v>
      </c>
      <c r="X98" s="1" t="s">
        <v>102</v>
      </c>
      <c r="Y98" s="1" t="s">
        <v>289</v>
      </c>
      <c r="Z98" s="1" t="s">
        <v>127</v>
      </c>
      <c r="AA98" s="1" t="s">
        <v>61</v>
      </c>
      <c r="AB98" s="1" t="s">
        <v>85</v>
      </c>
      <c r="AC98" s="1" t="s">
        <v>128</v>
      </c>
      <c r="AD98" s="1" t="s">
        <v>103</v>
      </c>
      <c r="AE98" s="1" t="s">
        <v>68</v>
      </c>
      <c r="AF98" s="1" t="s">
        <v>69</v>
      </c>
      <c r="AG98" s="1" t="s">
        <v>89</v>
      </c>
      <c r="AH98" s="1" t="s">
        <v>270</v>
      </c>
      <c r="AI98" s="1">
        <f>IFERROR(_xlfn.XLOOKUP(Table1[[#This Row],[Audio Url]],Qc!C:C,Qc!F:F),"")</f>
        <v>0</v>
      </c>
      <c r="AJ98" s="1" t="str">
        <f>IFERROR(_xlfn.XLOOKUP(Table1[[#This Row],[Audio Url]],Qc!C:C,Qc!E:E),"")</f>
        <v>Not Asking All The Questions</v>
      </c>
      <c r="AK98" s="1" t="s">
        <v>38</v>
      </c>
      <c r="AL98" s="1" t="s">
        <v>38</v>
      </c>
      <c r="AM98" s="1" t="s">
        <v>43</v>
      </c>
      <c r="AN98" s="1" t="s">
        <v>2243</v>
      </c>
      <c r="AO98" t="str">
        <f>IF(Table1[[#This Row],[Audio Duration (in secs)]]&gt;180,"Greater than 3 Minutes","Less than 3 Minutes")</f>
        <v>Greater than 3 Minutes</v>
      </c>
      <c r="AP9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98" t="str">
        <f>IFERROR(VLOOKUP(Table1[[#This Row],[சாதி/Caste]],MApping!$E$1:$F$10,2,0),"Others")</f>
        <v>MUTTARAIYAR</v>
      </c>
      <c r="AR98">
        <f>VLOOKUP(Table1[[#This Row],[பாலினம்/Gender]],Factor!$F$26:$I$28,4,0)</f>
        <v>0.8936170212765957</v>
      </c>
      <c r="AS98">
        <f>VLOOKUP(Table1[[#This Row],[பதிலளித்தவரின் வயது/Age Group]],Factor!$F$35:$I$39,4,0)</f>
        <v>1.2824427480916032</v>
      </c>
      <c r="AT98">
        <f>VLOOKUP(Table1[[#This Row],[பதிலளித்தவரின் வயது/Age Group]]&amp;Table1[[#This Row],[பாலினம்/Gender]],Factor!$A$45:$G$53,7,0)</f>
        <v>0.95454545454545459</v>
      </c>
      <c r="AU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98">
        <f>VLOOKUP(Table1[[#This Row],[Rev Caste]],Factor!$F$59:$I$68,4,0)</f>
        <v>2.0275862068965518</v>
      </c>
      <c r="AW98">
        <f>Table1[[#This Row],[2021 Ae Factor]]*Table1[[#This Row],[Age &amp; Gender Factor]]</f>
        <v>0.56502758154608668</v>
      </c>
      <c r="AX98">
        <f t="shared" si="2"/>
        <v>10.413493600000001</v>
      </c>
      <c r="AY98">
        <f t="shared" si="3"/>
        <v>78.660251700000003</v>
      </c>
    </row>
    <row r="99" spans="1:51" x14ac:dyDescent="0.25">
      <c r="A99" s="1" t="s">
        <v>686</v>
      </c>
      <c r="B99" s="1" t="s">
        <v>687</v>
      </c>
      <c r="C99" s="2">
        <v>45869</v>
      </c>
      <c r="D99" s="1" t="s">
        <v>688</v>
      </c>
      <c r="E99" s="1" t="s">
        <v>590</v>
      </c>
      <c r="F99" s="1" t="s">
        <v>689</v>
      </c>
      <c r="G99" s="1">
        <v>606</v>
      </c>
      <c r="H99" s="1" t="s">
        <v>37</v>
      </c>
      <c r="I99" s="1" t="s">
        <v>245</v>
      </c>
      <c r="J99" s="1" t="s">
        <v>246</v>
      </c>
      <c r="K99" s="1" t="s">
        <v>51</v>
      </c>
      <c r="L99" s="1" t="s">
        <v>79</v>
      </c>
      <c r="M99" s="1" t="s">
        <v>513</v>
      </c>
      <c r="N99" s="1" t="s">
        <v>690</v>
      </c>
      <c r="O99" s="1" t="s">
        <v>136</v>
      </c>
      <c r="P99" s="1">
        <v>9080958818</v>
      </c>
      <c r="Q99" s="1" t="s">
        <v>39</v>
      </c>
      <c r="R99" s="1" t="s">
        <v>137</v>
      </c>
      <c r="S99" s="1" t="s">
        <v>114</v>
      </c>
      <c r="T99" s="1" t="s">
        <v>138</v>
      </c>
      <c r="U99" s="1" t="s">
        <v>84</v>
      </c>
      <c r="V99" s="1" t="s">
        <v>61</v>
      </c>
      <c r="W99" s="1" t="s">
        <v>62</v>
      </c>
      <c r="X99" s="1" t="s">
        <v>63</v>
      </c>
      <c r="Y99" s="1" t="s">
        <v>38</v>
      </c>
      <c r="Z99" s="1" t="s">
        <v>64</v>
      </c>
      <c r="AA99" s="1" t="s">
        <v>38</v>
      </c>
      <c r="AB99" s="1" t="s">
        <v>65</v>
      </c>
      <c r="AC99" s="1" t="s">
        <v>66</v>
      </c>
      <c r="AD99" s="1" t="s">
        <v>87</v>
      </c>
      <c r="AE99" s="1" t="s">
        <v>624</v>
      </c>
      <c r="AF99" s="1" t="s">
        <v>69</v>
      </c>
      <c r="AG99" s="1" t="s">
        <v>278</v>
      </c>
      <c r="AH99" s="1" t="s">
        <v>279</v>
      </c>
      <c r="AI99" s="1">
        <f>IFERROR(_xlfn.XLOOKUP(Table1[[#This Row],[Audio Url]],Qc!C:C,Qc!F:F),"")</f>
        <v>0</v>
      </c>
      <c r="AJ99" s="1" t="str">
        <f>IFERROR(_xlfn.XLOOKUP(Table1[[#This Row],[Audio Url]],Qc!C:C,Qc!E:E),"")</f>
        <v>Not Doing It Properly</v>
      </c>
      <c r="AK99" s="1" t="s">
        <v>38</v>
      </c>
      <c r="AL99" s="1" t="s">
        <v>38</v>
      </c>
      <c r="AM99" s="1" t="s">
        <v>43</v>
      </c>
      <c r="AN99" s="1" t="s">
        <v>2243</v>
      </c>
      <c r="AO99" t="str">
        <f>IF(Table1[[#This Row],[Audio Duration (in secs)]]&gt;180,"Greater than 3 Minutes","Less than 3 Minutes")</f>
        <v>Greater than 3 Minutes</v>
      </c>
      <c r="AP9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99" t="str">
        <f>IFERROR(VLOOKUP(Table1[[#This Row],[சாதி/Caste]],MApping!$E$1:$F$10,2,0),"Others")</f>
        <v>MUSLIM</v>
      </c>
      <c r="AR99">
        <f>VLOOKUP(Table1[[#This Row],[பாலினம்/Gender]],Factor!$F$26:$I$28,4,0)</f>
        <v>0.8936170212765957</v>
      </c>
      <c r="AS99">
        <f>VLOOKUP(Table1[[#This Row],[பதிலளித்தவரின் வயது/Age Group]],Factor!$F$35:$I$39,4,0)</f>
        <v>0.84</v>
      </c>
      <c r="AT99">
        <f>VLOOKUP(Table1[[#This Row],[பதிலளித்தவரின் வயது/Age Group]]&amp;Table1[[#This Row],[பாலினம்/Gender]],Factor!$A$45:$G$53,7,0)</f>
        <v>0.875</v>
      </c>
      <c r="AU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99">
        <f>VLOOKUP(Table1[[#This Row],[Rev Caste]],Factor!$F$59:$I$68,4,0)</f>
        <v>1.2600000000000002</v>
      </c>
      <c r="AW99">
        <f>Table1[[#This Row],[2021 Ae Factor]]*Table1[[#This Row],[Age &amp; Gender Factor]]</f>
        <v>0.5179419497505795</v>
      </c>
      <c r="AX99">
        <f t="shared" si="2"/>
        <v>10.413063299999999</v>
      </c>
      <c r="AY99">
        <f t="shared" si="3"/>
        <v>78.659949999999995</v>
      </c>
    </row>
    <row r="100" spans="1:51" x14ac:dyDescent="0.25">
      <c r="A100" s="1" t="s">
        <v>691</v>
      </c>
      <c r="B100" s="1" t="s">
        <v>692</v>
      </c>
      <c r="C100" s="2">
        <v>45869</v>
      </c>
      <c r="D100" s="1" t="s">
        <v>693</v>
      </c>
      <c r="E100" s="1" t="s">
        <v>694</v>
      </c>
      <c r="F100" s="1" t="s">
        <v>695</v>
      </c>
      <c r="G100" s="1">
        <v>362</v>
      </c>
      <c r="H100" s="1" t="s">
        <v>37</v>
      </c>
      <c r="I100" s="1" t="s">
        <v>77</v>
      </c>
      <c r="J100" s="1" t="s">
        <v>78</v>
      </c>
      <c r="K100" s="1" t="s">
        <v>51</v>
      </c>
      <c r="L100" s="1" t="s">
        <v>79</v>
      </c>
      <c r="M100" s="1" t="s">
        <v>80</v>
      </c>
      <c r="N100" s="1" t="s">
        <v>696</v>
      </c>
      <c r="O100" s="1" t="s">
        <v>136</v>
      </c>
      <c r="P100" s="1">
        <v>7092708289</v>
      </c>
      <c r="Q100" s="1" t="s">
        <v>39</v>
      </c>
      <c r="R100" s="1" t="s">
        <v>98</v>
      </c>
      <c r="S100" s="1" t="s">
        <v>58</v>
      </c>
      <c r="T100" s="1" t="s">
        <v>59</v>
      </c>
      <c r="U100" s="1" t="s">
        <v>84</v>
      </c>
      <c r="V100" s="1" t="s">
        <v>61</v>
      </c>
      <c r="W100" s="1" t="s">
        <v>62</v>
      </c>
      <c r="X100" s="1" t="s">
        <v>102</v>
      </c>
      <c r="Y100" s="1" t="s">
        <v>96</v>
      </c>
      <c r="Z100" s="1" t="s">
        <v>127</v>
      </c>
      <c r="AA100" s="1" t="s">
        <v>61</v>
      </c>
      <c r="AB100" s="1" t="s">
        <v>65</v>
      </c>
      <c r="AC100" s="1" t="s">
        <v>128</v>
      </c>
      <c r="AD100" s="1" t="s">
        <v>67</v>
      </c>
      <c r="AE100" s="1" t="s">
        <v>129</v>
      </c>
      <c r="AF100" s="1" t="s">
        <v>69</v>
      </c>
      <c r="AG100" s="1" t="s">
        <v>319</v>
      </c>
      <c r="AH100" s="1" t="s">
        <v>481</v>
      </c>
      <c r="AI100" s="1">
        <f>IFERROR(_xlfn.XLOOKUP(Table1[[#This Row],[Audio Url]],Qc!C:C,Qc!F:F),"")</f>
        <v>0</v>
      </c>
      <c r="AJ100" s="1" t="str">
        <f>IFERROR(_xlfn.XLOOKUP(Table1[[#This Row],[Audio Url]],Qc!C:C,Qc!E:E),"")</f>
        <v>Correctly Done</v>
      </c>
      <c r="AK100" s="1" t="s">
        <v>38</v>
      </c>
      <c r="AL100" s="1" t="s">
        <v>38</v>
      </c>
      <c r="AM100" s="1" t="s">
        <v>43</v>
      </c>
      <c r="AN100" s="1" t="s">
        <v>2243</v>
      </c>
      <c r="AO100" t="str">
        <f>IF(Table1[[#This Row],[Audio Duration (in secs)]]&gt;180,"Greater than 3 Minutes","Less than 3 Minutes")</f>
        <v>Greater than 3 Minutes</v>
      </c>
      <c r="AP10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0" t="str">
        <f>IFERROR(VLOOKUP(Table1[[#This Row],[சாதி/Caste]],MApping!$E$1:$F$10,2,0),"Others")</f>
        <v>Others</v>
      </c>
      <c r="AR100">
        <f>VLOOKUP(Table1[[#This Row],[பாலினம்/Gender]],Factor!$F$26:$I$28,4,0)</f>
        <v>0.8936170212765957</v>
      </c>
      <c r="AS100">
        <f>VLOOKUP(Table1[[#This Row],[பதிலளித்தவரின் வயது/Age Group]],Factor!$F$35:$I$39,4,0)</f>
        <v>0.84</v>
      </c>
      <c r="AT100">
        <f>VLOOKUP(Table1[[#This Row],[பதிலளித்தவரின் வயது/Age Group]]&amp;Table1[[#This Row],[பாலினம்/Gender]],Factor!$A$45:$G$53,7,0)</f>
        <v>0.875</v>
      </c>
      <c r="AU1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00">
        <f>VLOOKUP(Table1[[#This Row],[Rev Caste]],Factor!$F$59:$I$68,4,0)</f>
        <v>5.9154929577464786E-2</v>
      </c>
      <c r="AW100">
        <f>Table1[[#This Row],[2021 Ae Factor]]*Table1[[#This Row],[Age &amp; Gender Factor]]</f>
        <v>0.5179419497505795</v>
      </c>
      <c r="AX100">
        <f t="shared" si="2"/>
        <v>10.452734599999999</v>
      </c>
      <c r="AY100">
        <f t="shared" si="3"/>
        <v>78.705000299999995</v>
      </c>
    </row>
    <row r="101" spans="1:51" x14ac:dyDescent="0.25">
      <c r="A101" s="1" t="s">
        <v>697</v>
      </c>
      <c r="B101" s="1" t="s">
        <v>698</v>
      </c>
      <c r="C101" s="2">
        <v>45869</v>
      </c>
      <c r="D101" s="1" t="s">
        <v>699</v>
      </c>
      <c r="E101" s="1" t="s">
        <v>511</v>
      </c>
      <c r="F101" s="1" t="s">
        <v>700</v>
      </c>
      <c r="G101" s="1">
        <v>168</v>
      </c>
      <c r="H101" s="1" t="s">
        <v>37</v>
      </c>
      <c r="I101" s="1" t="s">
        <v>110</v>
      </c>
      <c r="J101" s="1" t="s">
        <v>111</v>
      </c>
      <c r="K101" s="1" t="s">
        <v>51</v>
      </c>
      <c r="L101" s="1" t="s">
        <v>79</v>
      </c>
      <c r="M101" s="1" t="s">
        <v>513</v>
      </c>
      <c r="N101" s="1" t="s">
        <v>701</v>
      </c>
      <c r="O101" s="1" t="s">
        <v>136</v>
      </c>
      <c r="P101" s="1">
        <v>8098875742</v>
      </c>
      <c r="Q101" s="1" t="s">
        <v>82</v>
      </c>
      <c r="R101" s="1" t="s">
        <v>137</v>
      </c>
      <c r="S101" s="1" t="s">
        <v>114</v>
      </c>
      <c r="T101" s="1" t="s">
        <v>59</v>
      </c>
      <c r="U101" s="1" t="s">
        <v>302</v>
      </c>
      <c r="V101" s="1" t="s">
        <v>166</v>
      </c>
      <c r="W101" s="1" t="s">
        <v>101</v>
      </c>
      <c r="X101" s="1" t="s">
        <v>102</v>
      </c>
      <c r="Y101" s="1" t="s">
        <v>289</v>
      </c>
      <c r="Z101" s="1" t="s">
        <v>127</v>
      </c>
      <c r="AA101" s="1" t="s">
        <v>61</v>
      </c>
      <c r="AB101" s="1" t="s">
        <v>85</v>
      </c>
      <c r="AC101" s="1" t="s">
        <v>66</v>
      </c>
      <c r="AD101" s="1" t="s">
        <v>103</v>
      </c>
      <c r="AE101" s="1" t="s">
        <v>68</v>
      </c>
      <c r="AF101" s="1" t="s">
        <v>117</v>
      </c>
      <c r="AG101" s="1" t="s">
        <v>89</v>
      </c>
      <c r="AH101" s="1" t="s">
        <v>270</v>
      </c>
      <c r="AI101" s="1">
        <f>IFERROR(_xlfn.XLOOKUP(Table1[[#This Row],[Audio Url]],Qc!C:C,Qc!F:F),"")</f>
        <v>0</v>
      </c>
      <c r="AJ101" s="1" t="str">
        <f>IFERROR(_xlfn.XLOOKUP(Table1[[#This Row],[Audio Url]],Qc!C:C,Qc!E:E),"")</f>
        <v>Correctly Done</v>
      </c>
      <c r="AK101" s="1" t="s">
        <v>38</v>
      </c>
      <c r="AL101" s="1" t="s">
        <v>38</v>
      </c>
      <c r="AM101" s="1" t="s">
        <v>43</v>
      </c>
      <c r="AN101" s="1" t="s">
        <v>2243</v>
      </c>
      <c r="AO101" t="str">
        <f>IF(Table1[[#This Row],[Audio Duration (in secs)]]&gt;180,"Greater than 3 Minutes","Less than 3 Minutes")</f>
        <v>Less than 3 Minutes</v>
      </c>
      <c r="AP10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1" t="str">
        <f>IFERROR(VLOOKUP(Table1[[#This Row],[சாதி/Caste]],MApping!$E$1:$F$10,2,0),"Others")</f>
        <v>MUTTARAIYAR</v>
      </c>
      <c r="AR101">
        <f>VLOOKUP(Table1[[#This Row],[பாலினம்/Gender]],Factor!$F$26:$I$28,4,0)</f>
        <v>0.8936170212765957</v>
      </c>
      <c r="AS101">
        <f>VLOOKUP(Table1[[#This Row],[பதிலளித்தவரின் வயது/Age Group]],Factor!$F$35:$I$39,4,0)</f>
        <v>0.84848484848484851</v>
      </c>
      <c r="AT101">
        <f>VLOOKUP(Table1[[#This Row],[பதிலளித்தவரின் வயது/Age Group]]&amp;Table1[[#This Row],[பாலினம்/Gender]],Factor!$A$45:$G$53,7,0)</f>
        <v>0.70000000000000007</v>
      </c>
      <c r="AU1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1">
        <f>VLOOKUP(Table1[[#This Row],[Rev Caste]],Factor!$F$59:$I$68,4,0)</f>
        <v>2.0275862068965518</v>
      </c>
      <c r="AW101">
        <f>Table1[[#This Row],[2021 Ae Factor]]*Table1[[#This Row],[Age &amp; Gender Factor]]</f>
        <v>0.70000000000000007</v>
      </c>
      <c r="AX101">
        <f t="shared" si="2"/>
        <v>10.413448600000001</v>
      </c>
      <c r="AY101">
        <f t="shared" si="3"/>
        <v>78.660270499999996</v>
      </c>
    </row>
    <row r="102" spans="1:51" x14ac:dyDescent="0.25">
      <c r="A102" s="1" t="s">
        <v>702</v>
      </c>
      <c r="B102" s="1" t="s">
        <v>703</v>
      </c>
      <c r="C102" s="2">
        <v>45869</v>
      </c>
      <c r="D102" s="1" t="s">
        <v>704</v>
      </c>
      <c r="E102" s="1" t="s">
        <v>511</v>
      </c>
      <c r="F102" s="1" t="s">
        <v>705</v>
      </c>
      <c r="G102" s="1">
        <v>130</v>
      </c>
      <c r="H102" s="1" t="s">
        <v>37</v>
      </c>
      <c r="I102" s="1" t="s">
        <v>110</v>
      </c>
      <c r="J102" s="1" t="s">
        <v>111</v>
      </c>
      <c r="K102" s="1" t="s">
        <v>51</v>
      </c>
      <c r="L102" s="1" t="s">
        <v>79</v>
      </c>
      <c r="M102" s="1" t="s">
        <v>513</v>
      </c>
      <c r="N102" s="1" t="s">
        <v>706</v>
      </c>
      <c r="O102" s="1" t="s">
        <v>136</v>
      </c>
      <c r="P102" s="1">
        <v>9344034698</v>
      </c>
      <c r="Q102" s="1" t="s">
        <v>56</v>
      </c>
      <c r="R102" s="1" t="s">
        <v>137</v>
      </c>
      <c r="S102" s="1" t="s">
        <v>114</v>
      </c>
      <c r="T102" s="1" t="s">
        <v>138</v>
      </c>
      <c r="U102" s="1" t="s">
        <v>84</v>
      </c>
      <c r="V102" s="1" t="s">
        <v>61</v>
      </c>
      <c r="W102" s="1" t="s">
        <v>126</v>
      </c>
      <c r="X102" s="1" t="s">
        <v>102</v>
      </c>
      <c r="Y102" s="1" t="s">
        <v>289</v>
      </c>
      <c r="Z102" s="1" t="s">
        <v>127</v>
      </c>
      <c r="AA102" s="1" t="s">
        <v>100</v>
      </c>
      <c r="AB102" s="1" t="s">
        <v>59</v>
      </c>
      <c r="AC102" s="1" t="s">
        <v>128</v>
      </c>
      <c r="AD102" s="1" t="s">
        <v>87</v>
      </c>
      <c r="AE102" s="1" t="s">
        <v>68</v>
      </c>
      <c r="AF102" s="1" t="s">
        <v>383</v>
      </c>
      <c r="AG102" s="1" t="s">
        <v>118</v>
      </c>
      <c r="AH102" s="1" t="s">
        <v>42</v>
      </c>
      <c r="AI102" s="1">
        <f>IFERROR(_xlfn.XLOOKUP(Table1[[#This Row],[Audio Url]],Qc!C:C,Qc!F:F),"")</f>
        <v>0</v>
      </c>
      <c r="AJ102" s="1" t="str">
        <f>IFERROR(_xlfn.XLOOKUP(Table1[[#This Row],[Audio Url]],Qc!C:C,Qc!E:E),"")</f>
        <v>Correctly Done</v>
      </c>
      <c r="AK102" s="1" t="s">
        <v>38</v>
      </c>
      <c r="AL102" s="1" t="s">
        <v>38</v>
      </c>
      <c r="AM102" s="1" t="s">
        <v>43</v>
      </c>
      <c r="AN102" s="1" t="s">
        <v>2243</v>
      </c>
      <c r="AO102" t="str">
        <f>IF(Table1[[#This Row],[Audio Duration (in secs)]]&gt;180,"Greater than 3 Minutes","Less than 3 Minutes")</f>
        <v>Less than 3 Minutes</v>
      </c>
      <c r="AP10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2" t="str">
        <f>IFERROR(VLOOKUP(Table1[[#This Row],[சாதி/Caste]],MApping!$E$1:$F$10,2,0),"Others")</f>
        <v>DEVENDRA KULA VELLALAR</v>
      </c>
      <c r="AR102">
        <f>VLOOKUP(Table1[[#This Row],[பாலினம்/Gender]],Factor!$F$26:$I$28,4,0)</f>
        <v>0.8936170212765957</v>
      </c>
      <c r="AS102">
        <f>VLOOKUP(Table1[[#This Row],[பதிலளித்தவரின் வயது/Age Group]],Factor!$F$35:$I$39,4,0)</f>
        <v>1.2824427480916032</v>
      </c>
      <c r="AT102">
        <f>VLOOKUP(Table1[[#This Row],[பதிலளித்தவரின் வயது/Age Group]]&amp;Table1[[#This Row],[பாலினம்/Gender]],Factor!$A$45:$G$53,7,0)</f>
        <v>0.95454545454545459</v>
      </c>
      <c r="AU1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02">
        <f>VLOOKUP(Table1[[#This Row],[Rev Caste]],Factor!$F$59:$I$68,4,0)</f>
        <v>1.6390243902439026</v>
      </c>
      <c r="AW102">
        <f>Table1[[#This Row],[2021 Ae Factor]]*Table1[[#This Row],[Age &amp; Gender Factor]]</f>
        <v>0.56502758154608668</v>
      </c>
      <c r="AX102">
        <f t="shared" si="2"/>
        <v>10.4135817</v>
      </c>
      <c r="AY102">
        <f t="shared" si="3"/>
        <v>78.660051999999993</v>
      </c>
    </row>
    <row r="103" spans="1:51" x14ac:dyDescent="0.25">
      <c r="A103" s="1" t="s">
        <v>707</v>
      </c>
      <c r="B103" s="1" t="s">
        <v>708</v>
      </c>
      <c r="C103" s="2">
        <v>45869</v>
      </c>
      <c r="D103" s="1" t="s">
        <v>709</v>
      </c>
      <c r="E103" s="1" t="s">
        <v>511</v>
      </c>
      <c r="F103" s="1" t="s">
        <v>710</v>
      </c>
      <c r="G103" s="1">
        <v>536</v>
      </c>
      <c r="H103" s="1" t="s">
        <v>37</v>
      </c>
      <c r="I103" s="1" t="s">
        <v>245</v>
      </c>
      <c r="J103" s="1" t="s">
        <v>246</v>
      </c>
      <c r="K103" s="1" t="s">
        <v>51</v>
      </c>
      <c r="L103" s="1" t="s">
        <v>79</v>
      </c>
      <c r="M103" s="1" t="s">
        <v>513</v>
      </c>
      <c r="N103" s="1" t="s">
        <v>711</v>
      </c>
      <c r="O103" s="1" t="s">
        <v>136</v>
      </c>
      <c r="P103" s="1">
        <v>7094043444</v>
      </c>
      <c r="Q103" s="1" t="s">
        <v>56</v>
      </c>
      <c r="R103" s="1" t="s">
        <v>137</v>
      </c>
      <c r="S103" s="1" t="s">
        <v>114</v>
      </c>
      <c r="T103" s="1" t="s">
        <v>59</v>
      </c>
      <c r="U103" s="1" t="s">
        <v>84</v>
      </c>
      <c r="V103" s="1" t="s">
        <v>61</v>
      </c>
      <c r="W103" s="1" t="s">
        <v>126</v>
      </c>
      <c r="X103" s="1" t="s">
        <v>63</v>
      </c>
      <c r="Y103" s="1" t="s">
        <v>38</v>
      </c>
      <c r="Z103" s="1" t="s">
        <v>127</v>
      </c>
      <c r="AA103" s="1" t="s">
        <v>100</v>
      </c>
      <c r="AB103" s="1" t="s">
        <v>85</v>
      </c>
      <c r="AC103" s="1" t="s">
        <v>66</v>
      </c>
      <c r="AD103" s="1" t="s">
        <v>87</v>
      </c>
      <c r="AE103" s="1" t="s">
        <v>624</v>
      </c>
      <c r="AF103" s="1" t="s">
        <v>117</v>
      </c>
      <c r="AG103" s="1" t="s">
        <v>278</v>
      </c>
      <c r="AH103" s="1" t="s">
        <v>279</v>
      </c>
      <c r="AI103" s="1">
        <f>IFERROR(_xlfn.XLOOKUP(Table1[[#This Row],[Audio Url]],Qc!C:C,Qc!F:F),"")</f>
        <v>0</v>
      </c>
      <c r="AJ103" s="1" t="str">
        <f>IFERROR(_xlfn.XLOOKUP(Table1[[#This Row],[Audio Url]],Qc!C:C,Qc!E:E),"")</f>
        <v>Fake Audio/Empty Audio</v>
      </c>
      <c r="AK103" s="1" t="s">
        <v>38</v>
      </c>
      <c r="AL103" s="1" t="s">
        <v>38</v>
      </c>
      <c r="AM103" s="1" t="s">
        <v>43</v>
      </c>
      <c r="AN103" s="1" t="s">
        <v>2242</v>
      </c>
      <c r="AO103" t="str">
        <f>IF(Table1[[#This Row],[Audio Duration (in secs)]]&gt;180,"Greater than 3 Minutes","Less than 3 Minutes")</f>
        <v>Greater than 3 Minutes</v>
      </c>
      <c r="AP10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03" t="str">
        <f>IFERROR(VLOOKUP(Table1[[#This Row],[சாதி/Caste]],MApping!$E$1:$F$10,2,0),"Others")</f>
        <v>MUSLIM</v>
      </c>
      <c r="AR103">
        <f>VLOOKUP(Table1[[#This Row],[பாலினம்/Gender]],Factor!$F$26:$I$28,4,0)</f>
        <v>0.8936170212765957</v>
      </c>
      <c r="AS103">
        <f>VLOOKUP(Table1[[#This Row],[பதிலளித்தவரின் வயது/Age Group]],Factor!$F$35:$I$39,4,0)</f>
        <v>1.2824427480916032</v>
      </c>
      <c r="AT103">
        <f>VLOOKUP(Table1[[#This Row],[பதிலளித்தவரின் வயது/Age Group]]&amp;Table1[[#This Row],[பாலினம்/Gender]],Factor!$A$45:$G$53,7,0)</f>
        <v>0.95454545454545459</v>
      </c>
      <c r="AU1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03">
        <f>VLOOKUP(Table1[[#This Row],[Rev Caste]],Factor!$F$59:$I$68,4,0)</f>
        <v>1.2600000000000002</v>
      </c>
      <c r="AW103">
        <f>Table1[[#This Row],[2021 Ae Factor]]*Table1[[#This Row],[Age &amp; Gender Factor]]</f>
        <v>0.56502758154608668</v>
      </c>
      <c r="AX103">
        <f t="shared" si="2"/>
        <v>10.4135793</v>
      </c>
      <c r="AY103">
        <f t="shared" si="3"/>
        <v>78.660044299999996</v>
      </c>
    </row>
    <row r="104" spans="1:51" x14ac:dyDescent="0.25">
      <c r="A104" s="1" t="s">
        <v>712</v>
      </c>
      <c r="B104" s="1" t="s">
        <v>713</v>
      </c>
      <c r="C104" s="2">
        <v>45869</v>
      </c>
      <c r="D104" s="1" t="s">
        <v>714</v>
      </c>
      <c r="E104" s="1" t="s">
        <v>694</v>
      </c>
      <c r="F104" s="1" t="s">
        <v>715</v>
      </c>
      <c r="G104" s="1">
        <v>307</v>
      </c>
      <c r="H104" s="1" t="s">
        <v>37</v>
      </c>
      <c r="I104" s="1" t="s">
        <v>77</v>
      </c>
      <c r="J104" s="1" t="s">
        <v>78</v>
      </c>
      <c r="K104" s="1" t="s">
        <v>51</v>
      </c>
      <c r="L104" s="1" t="s">
        <v>79</v>
      </c>
      <c r="M104" s="1" t="s">
        <v>80</v>
      </c>
      <c r="N104" s="1" t="s">
        <v>716</v>
      </c>
      <c r="O104" s="1" t="s">
        <v>55</v>
      </c>
      <c r="P104" s="1">
        <v>9659007061</v>
      </c>
      <c r="Q104" s="1" t="s">
        <v>82</v>
      </c>
      <c r="R104" s="1" t="s">
        <v>220</v>
      </c>
      <c r="S104" s="1" t="s">
        <v>58</v>
      </c>
      <c r="T104" s="1" t="s">
        <v>138</v>
      </c>
      <c r="U104" s="1" t="s">
        <v>302</v>
      </c>
      <c r="V104" s="1" t="s">
        <v>166</v>
      </c>
      <c r="W104" s="1" t="s">
        <v>62</v>
      </c>
      <c r="X104" s="1" t="s">
        <v>102</v>
      </c>
      <c r="Y104" s="1" t="s">
        <v>289</v>
      </c>
      <c r="Z104" s="1" t="s">
        <v>64</v>
      </c>
      <c r="AA104" s="1" t="s">
        <v>38</v>
      </c>
      <c r="AB104" s="1" t="s">
        <v>65</v>
      </c>
      <c r="AC104" s="1" t="s">
        <v>86</v>
      </c>
      <c r="AD104" s="1" t="s">
        <v>67</v>
      </c>
      <c r="AE104" s="1" t="s">
        <v>68</v>
      </c>
      <c r="AF104" s="1" t="s">
        <v>69</v>
      </c>
      <c r="AG104" s="1" t="s">
        <v>89</v>
      </c>
      <c r="AH104" s="1" t="s">
        <v>90</v>
      </c>
      <c r="AI104" s="1">
        <f>IFERROR(_xlfn.XLOOKUP(Table1[[#This Row],[Audio Url]],Qc!C:C,Qc!F:F),"")</f>
        <v>0</v>
      </c>
      <c r="AJ104" s="1" t="str">
        <f>IFERROR(_xlfn.XLOOKUP(Table1[[#This Row],[Audio Url]],Qc!C:C,Qc!E:E),"")</f>
        <v>Correctly Done</v>
      </c>
      <c r="AK104" s="1" t="s">
        <v>38</v>
      </c>
      <c r="AL104" s="1" t="s">
        <v>38</v>
      </c>
      <c r="AM104" s="1" t="s">
        <v>43</v>
      </c>
      <c r="AN104" s="1" t="s">
        <v>2243</v>
      </c>
      <c r="AO104" t="str">
        <f>IF(Table1[[#This Row],[Audio Duration (in secs)]]&gt;180,"Greater than 3 Minutes","Less than 3 Minutes")</f>
        <v>Greater than 3 Minutes</v>
      </c>
      <c r="AP10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4" t="str">
        <f>IFERROR(VLOOKUP(Table1[[#This Row],[சாதி/Caste]],MApping!$E$1:$F$10,2,0),"Others")</f>
        <v>MUKKULATHOR</v>
      </c>
      <c r="AR104">
        <f>VLOOKUP(Table1[[#This Row],[பாலினம்/Gender]],Factor!$F$26:$I$28,4,0)</f>
        <v>1.1351351351351351</v>
      </c>
      <c r="AS104">
        <f>VLOOKUP(Table1[[#This Row],[பதிலளித்தவரின் வயது/Age Group]],Factor!$F$35:$I$39,4,0)</f>
        <v>0.84848484848484851</v>
      </c>
      <c r="AT104">
        <f>VLOOKUP(Table1[[#This Row],[பதிலளித்தவரின் வயது/Age Group]]&amp;Table1[[#This Row],[பாலினம்/Gender]],Factor!$A$45:$G$53,7,0)</f>
        <v>1.0769230769230769</v>
      </c>
      <c r="AU1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4">
        <f>VLOOKUP(Table1[[#This Row],[Rev Caste]],Factor!$F$59:$I$68,4,0)</f>
        <v>1.1057142857142856</v>
      </c>
      <c r="AW104">
        <f>Table1[[#This Row],[2021 Ae Factor]]*Table1[[#This Row],[Age &amp; Gender Factor]]</f>
        <v>1.0769230769230769</v>
      </c>
      <c r="AX104">
        <f t="shared" si="2"/>
        <v>10.452393600000001</v>
      </c>
      <c r="AY104">
        <f t="shared" si="3"/>
        <v>78.705642900000001</v>
      </c>
    </row>
    <row r="105" spans="1:51" x14ac:dyDescent="0.25">
      <c r="A105" s="1" t="s">
        <v>717</v>
      </c>
      <c r="B105" s="1" t="s">
        <v>718</v>
      </c>
      <c r="C105" s="2">
        <v>45869</v>
      </c>
      <c r="D105" s="1" t="s">
        <v>719</v>
      </c>
      <c r="E105" s="1" t="s">
        <v>511</v>
      </c>
      <c r="F105" s="1" t="s">
        <v>720</v>
      </c>
      <c r="G105" s="1">
        <v>133</v>
      </c>
      <c r="H105" s="1" t="s">
        <v>37</v>
      </c>
      <c r="I105" s="1" t="s">
        <v>245</v>
      </c>
      <c r="J105" s="1" t="s">
        <v>246</v>
      </c>
      <c r="K105" s="1" t="s">
        <v>51</v>
      </c>
      <c r="L105" s="1" t="s">
        <v>79</v>
      </c>
      <c r="M105" s="1" t="s">
        <v>513</v>
      </c>
      <c r="N105" s="1" t="s">
        <v>721</v>
      </c>
      <c r="O105" s="1" t="s">
        <v>136</v>
      </c>
      <c r="P105" s="1">
        <v>9159924292</v>
      </c>
      <c r="Q105" s="1" t="s">
        <v>39</v>
      </c>
      <c r="R105" s="1" t="s">
        <v>137</v>
      </c>
      <c r="S105" s="1" t="s">
        <v>114</v>
      </c>
      <c r="T105" s="1" t="s">
        <v>138</v>
      </c>
      <c r="U105" s="1" t="s">
        <v>84</v>
      </c>
      <c r="V105" s="1" t="s">
        <v>100</v>
      </c>
      <c r="W105" s="1" t="s">
        <v>101</v>
      </c>
      <c r="X105" s="1" t="s">
        <v>102</v>
      </c>
      <c r="Y105" s="1" t="s">
        <v>289</v>
      </c>
      <c r="Z105" s="1" t="s">
        <v>64</v>
      </c>
      <c r="AA105" s="1" t="s">
        <v>38</v>
      </c>
      <c r="AB105" s="1" t="s">
        <v>85</v>
      </c>
      <c r="AC105" s="1" t="s">
        <v>86</v>
      </c>
      <c r="AD105" s="1" t="s">
        <v>103</v>
      </c>
      <c r="AE105" s="1" t="s">
        <v>102</v>
      </c>
      <c r="AF105" s="1" t="s">
        <v>383</v>
      </c>
      <c r="AG105" s="1" t="s">
        <v>89</v>
      </c>
      <c r="AH105" s="1" t="s">
        <v>270</v>
      </c>
      <c r="AI105" s="1" t="str">
        <f>IFERROR(_xlfn.XLOOKUP(Table1[[#This Row],[Audio Url]],Qc!C:C,Qc!F:F),"")</f>
        <v>The surveyor is not asking questions. She only turned on the audio and is talking</v>
      </c>
      <c r="AJ105" s="1" t="str">
        <f>IFERROR(_xlfn.XLOOKUP(Table1[[#This Row],[Audio Url]],Qc!C:C,Qc!E:E),"")</f>
        <v>Fake Audio/Empty Audio</v>
      </c>
      <c r="AK105" s="1" t="s">
        <v>38</v>
      </c>
      <c r="AL105" s="1" t="s">
        <v>38</v>
      </c>
      <c r="AM105" s="1" t="s">
        <v>43</v>
      </c>
      <c r="AN105" s="1" t="s">
        <v>2242</v>
      </c>
      <c r="AO105" t="str">
        <f>IF(Table1[[#This Row],[Audio Duration (in secs)]]&gt;180,"Greater than 3 Minutes","Less than 3 Minutes")</f>
        <v>Less than 3 Minutes</v>
      </c>
      <c r="AP10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5" t="str">
        <f>IFERROR(VLOOKUP(Table1[[#This Row],[சாதி/Caste]],MApping!$E$1:$F$10,2,0),"Others")</f>
        <v>MUTTARAIYAR</v>
      </c>
      <c r="AR105">
        <f>VLOOKUP(Table1[[#This Row],[பாலினம்/Gender]],Factor!$F$26:$I$28,4,0)</f>
        <v>0.8936170212765957</v>
      </c>
      <c r="AS105">
        <f>VLOOKUP(Table1[[#This Row],[பதிலளித்தவரின் வயது/Age Group]],Factor!$F$35:$I$39,4,0)</f>
        <v>0.84</v>
      </c>
      <c r="AT105">
        <f>VLOOKUP(Table1[[#This Row],[பதிலளித்தவரின் வயது/Age Group]]&amp;Table1[[#This Row],[பாலினம்/Gender]],Factor!$A$45:$G$53,7,0)</f>
        <v>0.875</v>
      </c>
      <c r="AU1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05">
        <f>VLOOKUP(Table1[[#This Row],[Rev Caste]],Factor!$F$59:$I$68,4,0)</f>
        <v>2.0275862068965518</v>
      </c>
      <c r="AW105">
        <f>Table1[[#This Row],[2021 Ae Factor]]*Table1[[#This Row],[Age &amp; Gender Factor]]</f>
        <v>1.7510499390090175</v>
      </c>
      <c r="AX105">
        <f t="shared" si="2"/>
        <v>10.4135814</v>
      </c>
      <c r="AY105">
        <f t="shared" si="3"/>
        <v>78.660043999999999</v>
      </c>
    </row>
    <row r="106" spans="1:51" x14ac:dyDescent="0.25">
      <c r="A106" s="1" t="s">
        <v>722</v>
      </c>
      <c r="B106" s="1" t="s">
        <v>723</v>
      </c>
      <c r="C106" s="2">
        <v>45869</v>
      </c>
      <c r="D106" s="1" t="s">
        <v>724</v>
      </c>
      <c r="E106" s="1" t="s">
        <v>725</v>
      </c>
      <c r="F106" s="1" t="s">
        <v>726</v>
      </c>
      <c r="G106" s="1">
        <v>244</v>
      </c>
      <c r="H106" s="1" t="s">
        <v>37</v>
      </c>
      <c r="I106" s="1" t="s">
        <v>77</v>
      </c>
      <c r="J106" s="1" t="s">
        <v>78</v>
      </c>
      <c r="K106" s="1" t="s">
        <v>51</v>
      </c>
      <c r="L106" s="1" t="s">
        <v>79</v>
      </c>
      <c r="M106" s="1" t="s">
        <v>80</v>
      </c>
      <c r="N106" s="1" t="s">
        <v>727</v>
      </c>
      <c r="O106" s="1" t="s">
        <v>55</v>
      </c>
      <c r="P106" s="1">
        <v>8760919085</v>
      </c>
      <c r="Q106" s="1" t="s">
        <v>361</v>
      </c>
      <c r="R106" s="1" t="s">
        <v>57</v>
      </c>
      <c r="S106" s="1" t="s">
        <v>58</v>
      </c>
      <c r="T106" s="1" t="s">
        <v>59</v>
      </c>
      <c r="U106" s="1" t="s">
        <v>84</v>
      </c>
      <c r="V106" s="1" t="s">
        <v>166</v>
      </c>
      <c r="W106" s="1" t="s">
        <v>62</v>
      </c>
      <c r="X106" s="1" t="s">
        <v>63</v>
      </c>
      <c r="Y106" s="1" t="s">
        <v>38</v>
      </c>
      <c r="Z106" s="1" t="s">
        <v>64</v>
      </c>
      <c r="AA106" s="1" t="s">
        <v>38</v>
      </c>
      <c r="AB106" s="1" t="s">
        <v>65</v>
      </c>
      <c r="AC106" s="1" t="s">
        <v>86</v>
      </c>
      <c r="AD106" s="1" t="s">
        <v>87</v>
      </c>
      <c r="AE106" s="1" t="s">
        <v>129</v>
      </c>
      <c r="AF106" s="1" t="s">
        <v>104</v>
      </c>
      <c r="AG106" s="1" t="s">
        <v>278</v>
      </c>
      <c r="AH106" s="1" t="s">
        <v>279</v>
      </c>
      <c r="AI106" s="1">
        <f>IFERROR(_xlfn.XLOOKUP(Table1[[#This Row],[Audio Url]],Qc!C:C,Qc!F:F),"")</f>
        <v>0</v>
      </c>
      <c r="AJ106" s="1" t="str">
        <f>IFERROR(_xlfn.XLOOKUP(Table1[[#This Row],[Audio Url]],Qc!C:C,Qc!E:E),"")</f>
        <v>Correctly Done</v>
      </c>
      <c r="AK106" s="1" t="s">
        <v>38</v>
      </c>
      <c r="AL106" s="1" t="s">
        <v>38</v>
      </c>
      <c r="AM106" s="1" t="s">
        <v>43</v>
      </c>
      <c r="AN106" s="1" t="s">
        <v>2243</v>
      </c>
      <c r="AO106" t="str">
        <f>IF(Table1[[#This Row],[Audio Duration (in secs)]]&gt;180,"Greater than 3 Minutes","Less than 3 Minutes")</f>
        <v>Greater than 3 Minutes</v>
      </c>
      <c r="AP10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06" t="str">
        <f>IFERROR(VLOOKUP(Table1[[#This Row],[சாதி/Caste]],MApping!$E$1:$F$10,2,0),"Others")</f>
        <v>MUSLIM</v>
      </c>
      <c r="AR106">
        <f>VLOOKUP(Table1[[#This Row],[பாலினம்/Gender]],Factor!$F$26:$I$28,4,0)</f>
        <v>1.1351351351351351</v>
      </c>
      <c r="AS106">
        <f>VLOOKUP(Table1[[#This Row],[பதிலளித்தவரின் வயது/Age Group]],Factor!$F$35:$I$39,4,0)</f>
        <v>0.96923076923076912</v>
      </c>
      <c r="AT106">
        <f>VLOOKUP(Table1[[#This Row],[பதிலளித்தவரின் வயது/Age Group]]&amp;Table1[[#This Row],[பாலினம்/Gender]],Factor!$A$45:$G$53,7,0)</f>
        <v>0.82894736842105265</v>
      </c>
      <c r="AU1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6">
        <f>VLOOKUP(Table1[[#This Row],[Rev Caste]],Factor!$F$59:$I$68,4,0)</f>
        <v>1.2600000000000002</v>
      </c>
      <c r="AW106">
        <f>Table1[[#This Row],[2021 Ae Factor]]*Table1[[#This Row],[Age &amp; Gender Factor]]</f>
        <v>0.82894736842105265</v>
      </c>
      <c r="AX106">
        <f t="shared" si="2"/>
        <v>10.452712500000001</v>
      </c>
      <c r="AY106">
        <f t="shared" si="3"/>
        <v>78.7041921</v>
      </c>
    </row>
    <row r="107" spans="1:51" x14ac:dyDescent="0.25">
      <c r="A107" s="1" t="s">
        <v>728</v>
      </c>
      <c r="B107" s="1" t="s">
        <v>729</v>
      </c>
      <c r="C107" s="2">
        <v>45869</v>
      </c>
      <c r="D107" s="1" t="s">
        <v>730</v>
      </c>
      <c r="E107" s="1" t="s">
        <v>725</v>
      </c>
      <c r="F107" s="1" t="s">
        <v>731</v>
      </c>
      <c r="G107" s="1">
        <v>150</v>
      </c>
      <c r="H107" s="1" t="s">
        <v>37</v>
      </c>
      <c r="I107" s="1" t="s">
        <v>77</v>
      </c>
      <c r="J107" s="1" t="s">
        <v>78</v>
      </c>
      <c r="K107" s="1" t="s">
        <v>51</v>
      </c>
      <c r="L107" s="1" t="s">
        <v>79</v>
      </c>
      <c r="M107" s="1" t="s">
        <v>80</v>
      </c>
      <c r="N107" s="1" t="s">
        <v>732</v>
      </c>
      <c r="O107" s="1" t="s">
        <v>136</v>
      </c>
      <c r="P107" s="1">
        <v>8760919085</v>
      </c>
      <c r="Q107" s="1" t="s">
        <v>361</v>
      </c>
      <c r="R107" s="1" t="s">
        <v>137</v>
      </c>
      <c r="S107" s="1" t="s">
        <v>58</v>
      </c>
      <c r="T107" s="1" t="s">
        <v>59</v>
      </c>
      <c r="U107" s="1" t="s">
        <v>84</v>
      </c>
      <c r="V107" s="1" t="s">
        <v>166</v>
      </c>
      <c r="W107" s="1" t="s">
        <v>62</v>
      </c>
      <c r="X107" s="1" t="s">
        <v>63</v>
      </c>
      <c r="Y107" s="1" t="s">
        <v>38</v>
      </c>
      <c r="Z107" s="1" t="s">
        <v>64</v>
      </c>
      <c r="AA107" s="1" t="s">
        <v>38</v>
      </c>
      <c r="AB107" s="1" t="s">
        <v>65</v>
      </c>
      <c r="AC107" s="1" t="s">
        <v>86</v>
      </c>
      <c r="AD107" s="1" t="s">
        <v>87</v>
      </c>
      <c r="AE107" s="1" t="s">
        <v>129</v>
      </c>
      <c r="AF107" s="1" t="s">
        <v>104</v>
      </c>
      <c r="AG107" s="1" t="s">
        <v>278</v>
      </c>
      <c r="AH107" s="1" t="s">
        <v>279</v>
      </c>
      <c r="AI107" s="1">
        <f>IFERROR(_xlfn.XLOOKUP(Table1[[#This Row],[Audio Url]],Qc!C:C,Qc!F:F),"")</f>
        <v>0</v>
      </c>
      <c r="AJ107" s="1" t="str">
        <f>IFERROR(_xlfn.XLOOKUP(Table1[[#This Row],[Audio Url]],Qc!C:C,Qc!E:E),"")</f>
        <v>Correctly Done</v>
      </c>
      <c r="AK107" s="1" t="s">
        <v>38</v>
      </c>
      <c r="AL107" s="1" t="s">
        <v>38</v>
      </c>
      <c r="AM107" s="1" t="s">
        <v>43</v>
      </c>
      <c r="AN107" s="1" t="s">
        <v>2243</v>
      </c>
      <c r="AO107" t="str">
        <f>IF(Table1[[#This Row],[Audio Duration (in secs)]]&gt;180,"Greater than 3 Minutes","Less than 3 Minutes")</f>
        <v>Less than 3 Minutes</v>
      </c>
      <c r="AP10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07" t="str">
        <f>IFERROR(VLOOKUP(Table1[[#This Row],[சாதி/Caste]],MApping!$E$1:$F$10,2,0),"Others")</f>
        <v>MUSLIM</v>
      </c>
      <c r="AR107">
        <f>VLOOKUP(Table1[[#This Row],[பாலினம்/Gender]],Factor!$F$26:$I$28,4,0)</f>
        <v>0.8936170212765957</v>
      </c>
      <c r="AS107">
        <f>VLOOKUP(Table1[[#This Row],[பதிலளித்தவரின் வயது/Age Group]],Factor!$F$35:$I$39,4,0)</f>
        <v>0.96923076923076912</v>
      </c>
      <c r="AT107">
        <f>VLOOKUP(Table1[[#This Row],[பதிலளித்தவரின் வயது/Age Group]]&amp;Table1[[#This Row],[பாலினம்/Gender]],Factor!$A$45:$G$53,7,0)</f>
        <v>1.1666666666666667</v>
      </c>
      <c r="AU1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7">
        <f>VLOOKUP(Table1[[#This Row],[Rev Caste]],Factor!$F$59:$I$68,4,0)</f>
        <v>1.2600000000000002</v>
      </c>
      <c r="AW107">
        <f>Table1[[#This Row],[2021 Ae Factor]]*Table1[[#This Row],[Age &amp; Gender Factor]]</f>
        <v>1.1666666666666667</v>
      </c>
      <c r="AX107">
        <f t="shared" si="2"/>
        <v>10.452692900000001</v>
      </c>
      <c r="AY107">
        <f t="shared" si="3"/>
        <v>78.704205900000005</v>
      </c>
    </row>
    <row r="108" spans="1:51" x14ac:dyDescent="0.25">
      <c r="A108" s="1" t="s">
        <v>733</v>
      </c>
      <c r="B108" s="1" t="s">
        <v>734</v>
      </c>
      <c r="C108" s="2">
        <v>45869</v>
      </c>
      <c r="D108" s="1" t="s">
        <v>735</v>
      </c>
      <c r="E108" s="1" t="s">
        <v>725</v>
      </c>
      <c r="F108" s="1" t="s">
        <v>736</v>
      </c>
      <c r="G108" s="1">
        <v>283</v>
      </c>
      <c r="H108" s="1" t="s">
        <v>37</v>
      </c>
      <c r="I108" s="1" t="s">
        <v>77</v>
      </c>
      <c r="J108" s="1" t="s">
        <v>78</v>
      </c>
      <c r="K108" s="1" t="s">
        <v>51</v>
      </c>
      <c r="L108" s="1" t="s">
        <v>79</v>
      </c>
      <c r="M108" s="1" t="s">
        <v>80</v>
      </c>
      <c r="N108" s="1" t="s">
        <v>737</v>
      </c>
      <c r="O108" s="1" t="s">
        <v>136</v>
      </c>
      <c r="P108" s="1">
        <v>9585056163</v>
      </c>
      <c r="Q108" s="1" t="s">
        <v>56</v>
      </c>
      <c r="R108" s="1" t="s">
        <v>137</v>
      </c>
      <c r="S108" s="1" t="s">
        <v>58</v>
      </c>
      <c r="T108" s="1" t="s">
        <v>99</v>
      </c>
      <c r="U108" s="1" t="s">
        <v>60</v>
      </c>
      <c r="V108" s="1" t="s">
        <v>166</v>
      </c>
      <c r="W108" s="1" t="s">
        <v>101</v>
      </c>
      <c r="X108" s="1" t="s">
        <v>102</v>
      </c>
      <c r="Y108" s="1" t="s">
        <v>289</v>
      </c>
      <c r="Z108" s="1" t="s">
        <v>64</v>
      </c>
      <c r="AA108" s="1" t="s">
        <v>38</v>
      </c>
      <c r="AB108" s="1" t="s">
        <v>65</v>
      </c>
      <c r="AC108" s="1" t="s">
        <v>86</v>
      </c>
      <c r="AD108" s="1" t="s">
        <v>67</v>
      </c>
      <c r="AE108" s="1" t="s">
        <v>129</v>
      </c>
      <c r="AF108" s="1" t="s">
        <v>117</v>
      </c>
      <c r="AG108" s="1" t="s">
        <v>319</v>
      </c>
      <c r="AH108" s="1" t="s">
        <v>71</v>
      </c>
      <c r="AI108" s="1">
        <f>IFERROR(_xlfn.XLOOKUP(Table1[[#This Row],[Audio Url]],Qc!C:C,Qc!F:F),"")</f>
        <v>0</v>
      </c>
      <c r="AJ108" s="1" t="str">
        <f>IFERROR(_xlfn.XLOOKUP(Table1[[#This Row],[Audio Url]],Qc!C:C,Qc!E:E),"")</f>
        <v>Correctly Done</v>
      </c>
      <c r="AK108" s="1" t="s">
        <v>38</v>
      </c>
      <c r="AL108" s="1" t="s">
        <v>38</v>
      </c>
      <c r="AM108" s="1" t="s">
        <v>43</v>
      </c>
      <c r="AN108" s="1" t="s">
        <v>2243</v>
      </c>
      <c r="AO108" t="str">
        <f>IF(Table1[[#This Row],[Audio Duration (in secs)]]&gt;180,"Greater than 3 Minutes","Less than 3 Minutes")</f>
        <v>Greater than 3 Minutes</v>
      </c>
      <c r="AP10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08" t="str">
        <f>IFERROR(VLOOKUP(Table1[[#This Row],[சாதி/Caste]],MApping!$E$1:$F$10,2,0),"Others")</f>
        <v>URALI GOUNDER</v>
      </c>
      <c r="AR108">
        <f>VLOOKUP(Table1[[#This Row],[பாலினம்/Gender]],Factor!$F$26:$I$28,4,0)</f>
        <v>0.8936170212765957</v>
      </c>
      <c r="AS108">
        <f>VLOOKUP(Table1[[#This Row],[பதிலளித்தவரின் வயது/Age Group]],Factor!$F$35:$I$39,4,0)</f>
        <v>1.2824427480916032</v>
      </c>
      <c r="AT108">
        <f>VLOOKUP(Table1[[#This Row],[பதிலளித்தவரின் வயது/Age Group]]&amp;Table1[[#This Row],[பாலினம்/Gender]],Factor!$A$45:$G$53,7,0)</f>
        <v>0.95454545454545459</v>
      </c>
      <c r="AU1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08">
        <f>VLOOKUP(Table1[[#This Row],[Rev Caste]],Factor!$F$59:$I$68,4,0)</f>
        <v>1.3034482758620689</v>
      </c>
      <c r="AW108">
        <f>Table1[[#This Row],[2021 Ae Factor]]*Table1[[#This Row],[Age &amp; Gender Factor]]</f>
        <v>0.95454545454545459</v>
      </c>
      <c r="AX108">
        <f t="shared" si="2"/>
        <v>10.4527389</v>
      </c>
      <c r="AY108">
        <f t="shared" si="3"/>
        <v>78.704218900000001</v>
      </c>
    </row>
    <row r="109" spans="1:51" x14ac:dyDescent="0.25">
      <c r="A109" s="1" t="s">
        <v>739</v>
      </c>
      <c r="B109" s="1" t="s">
        <v>740</v>
      </c>
      <c r="C109" s="2">
        <v>45869</v>
      </c>
      <c r="D109" s="1" t="s">
        <v>704</v>
      </c>
      <c r="E109" s="1" t="s">
        <v>511</v>
      </c>
      <c r="F109" s="1" t="s">
        <v>741</v>
      </c>
      <c r="G109" s="1">
        <v>145</v>
      </c>
      <c r="H109" s="1" t="s">
        <v>37</v>
      </c>
      <c r="I109" s="1" t="s">
        <v>245</v>
      </c>
      <c r="J109" s="1" t="s">
        <v>246</v>
      </c>
      <c r="K109" s="1" t="s">
        <v>51</v>
      </c>
      <c r="L109" s="1" t="s">
        <v>79</v>
      </c>
      <c r="M109" s="1" t="s">
        <v>513</v>
      </c>
      <c r="N109" s="1" t="s">
        <v>742</v>
      </c>
      <c r="O109" s="1" t="s">
        <v>55</v>
      </c>
      <c r="P109" s="1">
        <v>6379086174</v>
      </c>
      <c r="Q109" s="1" t="s">
        <v>56</v>
      </c>
      <c r="R109" s="1" t="s">
        <v>98</v>
      </c>
      <c r="S109" s="1" t="s">
        <v>58</v>
      </c>
      <c r="T109" s="1" t="s">
        <v>59</v>
      </c>
      <c r="U109" s="1" t="s">
        <v>60</v>
      </c>
      <c r="V109" s="1" t="s">
        <v>61</v>
      </c>
      <c r="W109" s="1" t="s">
        <v>62</v>
      </c>
      <c r="X109" s="1" t="s">
        <v>63</v>
      </c>
      <c r="Y109" s="1" t="s">
        <v>38</v>
      </c>
      <c r="Z109" s="1" t="s">
        <v>127</v>
      </c>
      <c r="AA109" s="1" t="s">
        <v>100</v>
      </c>
      <c r="AB109" s="1" t="s">
        <v>85</v>
      </c>
      <c r="AC109" s="1" t="s">
        <v>66</v>
      </c>
      <c r="AD109" s="1" t="s">
        <v>87</v>
      </c>
      <c r="AE109" s="1" t="s">
        <v>68</v>
      </c>
      <c r="AF109" s="1" t="s">
        <v>419</v>
      </c>
      <c r="AG109" s="1" t="s">
        <v>89</v>
      </c>
      <c r="AH109" s="1" t="s">
        <v>270</v>
      </c>
      <c r="AI109" s="1" t="str">
        <f>IFERROR(_xlfn.XLOOKUP(Table1[[#This Row],[Audio Url]],Qc!C:C,Qc!F:F),"")</f>
        <v>The surveyor is not asking questions. She only turned on the audio and is talking</v>
      </c>
      <c r="AJ109" s="1" t="str">
        <f>IFERROR(_xlfn.XLOOKUP(Table1[[#This Row],[Audio Url]],Qc!C:C,Qc!E:E),"")</f>
        <v>Fake Audio/Empty Audio</v>
      </c>
      <c r="AK109" s="1" t="s">
        <v>38</v>
      </c>
      <c r="AL109" s="1" t="s">
        <v>38</v>
      </c>
      <c r="AM109" s="1" t="s">
        <v>43</v>
      </c>
      <c r="AN109" s="1" t="s">
        <v>2242</v>
      </c>
      <c r="AO109" t="str">
        <f>IF(Table1[[#This Row],[Audio Duration (in secs)]]&gt;180,"Greater than 3 Minutes","Less than 3 Minutes")</f>
        <v>Less than 3 Minutes</v>
      </c>
      <c r="AP10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09" t="str">
        <f>IFERROR(VLOOKUP(Table1[[#This Row],[சாதி/Caste]],MApping!$E$1:$F$10,2,0),"Others")</f>
        <v>MUTTARAIYAR</v>
      </c>
      <c r="AR109">
        <f>VLOOKUP(Table1[[#This Row],[பாலினம்/Gender]],Factor!$F$26:$I$28,4,0)</f>
        <v>1.1351351351351351</v>
      </c>
      <c r="AS109">
        <f>VLOOKUP(Table1[[#This Row],[பதிலளித்தவரின் வயது/Age Group]],Factor!$F$35:$I$39,4,0)</f>
        <v>1.2824427480916032</v>
      </c>
      <c r="AT109">
        <f>VLOOKUP(Table1[[#This Row],[பதிலளித்தவரின் வயது/Age Group]]&amp;Table1[[#This Row],[பாலினம்/Gender]],Factor!$A$45:$G$53,7,0)</f>
        <v>1.9534883720930234</v>
      </c>
      <c r="AU1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09">
        <f>VLOOKUP(Table1[[#This Row],[Rev Caste]],Factor!$F$59:$I$68,4,0)</f>
        <v>2.0275862068965518</v>
      </c>
      <c r="AW109">
        <f>Table1[[#This Row],[2021 Ae Factor]]*Table1[[#This Row],[Age &amp; Gender Factor]]</f>
        <v>1.1563355157222239</v>
      </c>
      <c r="AX109">
        <f t="shared" si="2"/>
        <v>10.4135817</v>
      </c>
      <c r="AY109">
        <f t="shared" si="3"/>
        <v>78.660051999999993</v>
      </c>
    </row>
    <row r="110" spans="1:51" x14ac:dyDescent="0.25">
      <c r="A110" s="1" t="s">
        <v>743</v>
      </c>
      <c r="B110" s="1" t="s">
        <v>744</v>
      </c>
      <c r="C110" s="2">
        <v>45869</v>
      </c>
      <c r="D110" s="1" t="s">
        <v>745</v>
      </c>
      <c r="E110" s="1" t="s">
        <v>746</v>
      </c>
      <c r="F110" s="1" t="s">
        <v>747</v>
      </c>
      <c r="G110" s="1">
        <v>602</v>
      </c>
      <c r="H110" s="1" t="s">
        <v>37</v>
      </c>
      <c r="I110" s="1" t="s">
        <v>245</v>
      </c>
      <c r="J110" s="1" t="s">
        <v>246</v>
      </c>
      <c r="K110" s="1" t="s">
        <v>51</v>
      </c>
      <c r="L110" s="1" t="s">
        <v>79</v>
      </c>
      <c r="M110" s="1" t="s">
        <v>513</v>
      </c>
      <c r="N110" s="1" t="s">
        <v>748</v>
      </c>
      <c r="O110" s="1" t="s">
        <v>136</v>
      </c>
      <c r="P110" s="1">
        <v>6369858792</v>
      </c>
      <c r="Q110" s="1" t="s">
        <v>56</v>
      </c>
      <c r="R110" s="1" t="s">
        <v>137</v>
      </c>
      <c r="S110" s="1" t="s">
        <v>114</v>
      </c>
      <c r="T110" s="1" t="s">
        <v>138</v>
      </c>
      <c r="U110" s="1" t="s">
        <v>302</v>
      </c>
      <c r="V110" s="1" t="s">
        <v>166</v>
      </c>
      <c r="W110" s="1" t="s">
        <v>62</v>
      </c>
      <c r="X110" s="1" t="s">
        <v>63</v>
      </c>
      <c r="Y110" s="1" t="s">
        <v>38</v>
      </c>
      <c r="Z110" s="1" t="s">
        <v>127</v>
      </c>
      <c r="AA110" s="1" t="s">
        <v>61</v>
      </c>
      <c r="AB110" s="1" t="s">
        <v>59</v>
      </c>
      <c r="AC110" s="1" t="s">
        <v>128</v>
      </c>
      <c r="AD110" s="1" t="s">
        <v>87</v>
      </c>
      <c r="AE110" s="1" t="s">
        <v>624</v>
      </c>
      <c r="AF110" s="1" t="s">
        <v>69</v>
      </c>
      <c r="AG110" s="1" t="s">
        <v>89</v>
      </c>
      <c r="AH110" s="1" t="s">
        <v>270</v>
      </c>
      <c r="AI110" s="1" t="str">
        <f>IFERROR(_xlfn.XLOOKUP(Table1[[#This Row],[Audio Url]],Qc!C:C,Qc!F:F),"")</f>
        <v xml:space="preserve">This audio is in 10 mins only asking name and number </v>
      </c>
      <c r="AJ110" s="1" t="str">
        <f>IFERROR(_xlfn.XLOOKUP(Table1[[#This Row],[Audio Url]],Qc!C:C,Qc!E:E),"")</f>
        <v>Not Asking All The Questions</v>
      </c>
      <c r="AK110" s="1" t="s">
        <v>38</v>
      </c>
      <c r="AL110" s="1" t="s">
        <v>38</v>
      </c>
      <c r="AM110" s="1" t="s">
        <v>43</v>
      </c>
      <c r="AN110" s="1" t="s">
        <v>2243</v>
      </c>
      <c r="AO110" t="str">
        <f>IF(Table1[[#This Row],[Audio Duration (in secs)]]&gt;180,"Greater than 3 Minutes","Less than 3 Minutes")</f>
        <v>Greater than 3 Minutes</v>
      </c>
      <c r="AP11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10" t="str">
        <f>IFERROR(VLOOKUP(Table1[[#This Row],[சாதி/Caste]],MApping!$E$1:$F$10,2,0),"Others")</f>
        <v>MUTTARAIYAR</v>
      </c>
      <c r="AR110">
        <f>VLOOKUP(Table1[[#This Row],[பாலினம்/Gender]],Factor!$F$26:$I$28,4,0)</f>
        <v>0.8936170212765957</v>
      </c>
      <c r="AS110">
        <f>VLOOKUP(Table1[[#This Row],[பதிலளித்தவரின் வயது/Age Group]],Factor!$F$35:$I$39,4,0)</f>
        <v>1.2824427480916032</v>
      </c>
      <c r="AT110">
        <f>VLOOKUP(Table1[[#This Row],[பதிலளித்தவரின் வயது/Age Group]]&amp;Table1[[#This Row],[பாலினம்/Gender]],Factor!$A$45:$G$53,7,0)</f>
        <v>0.95454545454545459</v>
      </c>
      <c r="AU1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0">
        <f>VLOOKUP(Table1[[#This Row],[Rev Caste]],Factor!$F$59:$I$68,4,0)</f>
        <v>2.0275862068965518</v>
      </c>
      <c r="AW110">
        <f>Table1[[#This Row],[2021 Ae Factor]]*Table1[[#This Row],[Age &amp; Gender Factor]]</f>
        <v>0.95454545454545459</v>
      </c>
      <c r="AX110">
        <f t="shared" si="2"/>
        <v>10.414943900000001</v>
      </c>
      <c r="AY110">
        <f t="shared" si="3"/>
        <v>78.660072200000002</v>
      </c>
    </row>
    <row r="111" spans="1:51" x14ac:dyDescent="0.25">
      <c r="A111" s="1" t="s">
        <v>749</v>
      </c>
      <c r="B111" s="1" t="s">
        <v>750</v>
      </c>
      <c r="C111" s="2">
        <v>45869</v>
      </c>
      <c r="D111" s="1" t="s">
        <v>751</v>
      </c>
      <c r="E111" s="1" t="s">
        <v>725</v>
      </c>
      <c r="F111" s="1" t="s">
        <v>752</v>
      </c>
      <c r="G111" s="1">
        <v>359</v>
      </c>
      <c r="H111" s="1" t="s">
        <v>37</v>
      </c>
      <c r="I111" s="1" t="s">
        <v>77</v>
      </c>
      <c r="J111" s="1" t="s">
        <v>78</v>
      </c>
      <c r="K111" s="1" t="s">
        <v>51</v>
      </c>
      <c r="L111" s="1" t="s">
        <v>79</v>
      </c>
      <c r="M111" s="1" t="s">
        <v>80</v>
      </c>
      <c r="N111" s="1" t="s">
        <v>753</v>
      </c>
      <c r="O111" s="1" t="s">
        <v>136</v>
      </c>
      <c r="P111" s="1">
        <v>9159909212</v>
      </c>
      <c r="Q111" s="1" t="s">
        <v>39</v>
      </c>
      <c r="R111" s="1" t="s">
        <v>137</v>
      </c>
      <c r="S111" s="1" t="s">
        <v>58</v>
      </c>
      <c r="T111" s="1" t="s">
        <v>59</v>
      </c>
      <c r="U111" s="1" t="s">
        <v>84</v>
      </c>
      <c r="V111" s="1" t="s">
        <v>61</v>
      </c>
      <c r="W111" s="1" t="s">
        <v>62</v>
      </c>
      <c r="X111" s="1" t="s">
        <v>102</v>
      </c>
      <c r="Y111" s="1" t="s">
        <v>176</v>
      </c>
      <c r="Z111" s="1" t="s">
        <v>127</v>
      </c>
      <c r="AA111" s="1" t="s">
        <v>61</v>
      </c>
      <c r="AB111" s="1" t="s">
        <v>85</v>
      </c>
      <c r="AC111" s="1" t="s">
        <v>128</v>
      </c>
      <c r="AD111" s="1" t="s">
        <v>67</v>
      </c>
      <c r="AE111" s="1" t="s">
        <v>68</v>
      </c>
      <c r="AF111" s="1" t="s">
        <v>69</v>
      </c>
      <c r="AG111" s="1" t="s">
        <v>89</v>
      </c>
      <c r="AH111" s="1" t="s">
        <v>754</v>
      </c>
      <c r="AI111" s="1">
        <f>IFERROR(_xlfn.XLOOKUP(Table1[[#This Row],[Audio Url]],Qc!C:C,Qc!F:F),"")</f>
        <v>0</v>
      </c>
      <c r="AJ111" s="1" t="str">
        <f>IFERROR(_xlfn.XLOOKUP(Table1[[#This Row],[Audio Url]],Qc!C:C,Qc!E:E),"")</f>
        <v>Correctly Done</v>
      </c>
      <c r="AK111" s="1" t="s">
        <v>38</v>
      </c>
      <c r="AL111" s="1" t="s">
        <v>38</v>
      </c>
      <c r="AM111" s="1" t="s">
        <v>43</v>
      </c>
      <c r="AN111" s="1" t="s">
        <v>2243</v>
      </c>
      <c r="AO111" t="str">
        <f>IF(Table1[[#This Row],[Audio Duration (in secs)]]&gt;180,"Greater than 3 Minutes","Less than 3 Minutes")</f>
        <v>Greater than 3 Minutes</v>
      </c>
      <c r="AP11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11" t="str">
        <f>IFERROR(VLOOKUP(Table1[[#This Row],[சாதி/Caste]],MApping!$E$1:$F$10,2,0),"Others")</f>
        <v>Others</v>
      </c>
      <c r="AR111">
        <f>VLOOKUP(Table1[[#This Row],[பாலினம்/Gender]],Factor!$F$26:$I$28,4,0)</f>
        <v>0.8936170212765957</v>
      </c>
      <c r="AS111">
        <f>VLOOKUP(Table1[[#This Row],[பதிலளித்தவரின் வயது/Age Group]],Factor!$F$35:$I$39,4,0)</f>
        <v>0.84</v>
      </c>
      <c r="AT111">
        <f>VLOOKUP(Table1[[#This Row],[பதிலளித்தவரின் வயது/Age Group]]&amp;Table1[[#This Row],[பாலினம்/Gender]],Factor!$A$45:$G$53,7,0)</f>
        <v>0.875</v>
      </c>
      <c r="AU1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1">
        <f>VLOOKUP(Table1[[#This Row],[Rev Caste]],Factor!$F$59:$I$68,4,0)</f>
        <v>5.9154929577464786E-2</v>
      </c>
      <c r="AW111">
        <f>Table1[[#This Row],[2021 Ae Factor]]*Table1[[#This Row],[Age &amp; Gender Factor]]</f>
        <v>0.5179419497505795</v>
      </c>
      <c r="AX111">
        <f t="shared" si="2"/>
        <v>10.452734599999999</v>
      </c>
      <c r="AY111">
        <f t="shared" si="3"/>
        <v>78.704426299999994</v>
      </c>
    </row>
    <row r="112" spans="1:51" x14ac:dyDescent="0.25">
      <c r="A112" s="1" t="s">
        <v>755</v>
      </c>
      <c r="B112" s="1" t="s">
        <v>756</v>
      </c>
      <c r="C112" s="2">
        <v>45869</v>
      </c>
      <c r="D112" s="1" t="s">
        <v>757</v>
      </c>
      <c r="E112" s="1" t="s">
        <v>758</v>
      </c>
      <c r="F112" s="1" t="s">
        <v>759</v>
      </c>
      <c r="G112" s="1">
        <v>171</v>
      </c>
      <c r="H112" s="1" t="s">
        <v>37</v>
      </c>
      <c r="I112" s="1" t="s">
        <v>245</v>
      </c>
      <c r="J112" s="1" t="s">
        <v>246</v>
      </c>
      <c r="K112" s="1" t="s">
        <v>51</v>
      </c>
      <c r="L112" s="1" t="s">
        <v>79</v>
      </c>
      <c r="M112" s="1" t="s">
        <v>513</v>
      </c>
      <c r="N112" s="1" t="s">
        <v>197</v>
      </c>
      <c r="O112" s="1" t="s">
        <v>136</v>
      </c>
      <c r="P112" s="1">
        <v>9943840521</v>
      </c>
      <c r="Q112" s="1" t="s">
        <v>56</v>
      </c>
      <c r="R112" s="1" t="s">
        <v>137</v>
      </c>
      <c r="S112" s="1" t="s">
        <v>114</v>
      </c>
      <c r="T112" s="1" t="s">
        <v>138</v>
      </c>
      <c r="U112" s="1" t="s">
        <v>84</v>
      </c>
      <c r="V112" s="1" t="s">
        <v>61</v>
      </c>
      <c r="W112" s="1" t="s">
        <v>62</v>
      </c>
      <c r="X112" s="1" t="s">
        <v>102</v>
      </c>
      <c r="Y112" s="1" t="s">
        <v>289</v>
      </c>
      <c r="Z112" s="1" t="s">
        <v>127</v>
      </c>
      <c r="AA112" s="1" t="s">
        <v>100</v>
      </c>
      <c r="AB112" s="1" t="s">
        <v>59</v>
      </c>
      <c r="AC112" s="1" t="s">
        <v>128</v>
      </c>
      <c r="AD112" s="1" t="s">
        <v>87</v>
      </c>
      <c r="AE112" s="1" t="s">
        <v>68</v>
      </c>
      <c r="AF112" s="1" t="s">
        <v>117</v>
      </c>
      <c r="AG112" s="1" t="s">
        <v>89</v>
      </c>
      <c r="AH112" s="1" t="s">
        <v>270</v>
      </c>
      <c r="AI112" s="1">
        <f>IFERROR(_xlfn.XLOOKUP(Table1[[#This Row],[Audio Url]],Qc!C:C,Qc!F:F),"")</f>
        <v>0</v>
      </c>
      <c r="AJ112" s="1" t="str">
        <f>IFERROR(_xlfn.XLOOKUP(Table1[[#This Row],[Audio Url]],Qc!C:C,Qc!E:E),"")</f>
        <v>Not Doing It Properly</v>
      </c>
      <c r="AK112" s="1" t="s">
        <v>38</v>
      </c>
      <c r="AL112" s="1" t="s">
        <v>38</v>
      </c>
      <c r="AM112" s="1" t="s">
        <v>43</v>
      </c>
      <c r="AN112" s="1" t="s">
        <v>2243</v>
      </c>
      <c r="AO112" t="str">
        <f>IF(Table1[[#This Row],[Audio Duration (in secs)]]&gt;180,"Greater than 3 Minutes","Less than 3 Minutes")</f>
        <v>Less than 3 Minutes</v>
      </c>
      <c r="AP11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12" t="str">
        <f>IFERROR(VLOOKUP(Table1[[#This Row],[சாதி/Caste]],MApping!$E$1:$F$10,2,0),"Others")</f>
        <v>MUTTARAIYAR</v>
      </c>
      <c r="AR112">
        <f>VLOOKUP(Table1[[#This Row],[பாலினம்/Gender]],Factor!$F$26:$I$28,4,0)</f>
        <v>0.8936170212765957</v>
      </c>
      <c r="AS112">
        <f>VLOOKUP(Table1[[#This Row],[பதிலளித்தவரின் வயது/Age Group]],Factor!$F$35:$I$39,4,0)</f>
        <v>1.2824427480916032</v>
      </c>
      <c r="AT112">
        <f>VLOOKUP(Table1[[#This Row],[பதிலளித்தவரின் வயது/Age Group]]&amp;Table1[[#This Row],[பாலினம்/Gender]],Factor!$A$45:$G$53,7,0)</f>
        <v>0.95454545454545459</v>
      </c>
      <c r="AU1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2">
        <f>VLOOKUP(Table1[[#This Row],[Rev Caste]],Factor!$F$59:$I$68,4,0)</f>
        <v>2.0275862068965518</v>
      </c>
      <c r="AW112">
        <f>Table1[[#This Row],[2021 Ae Factor]]*Table1[[#This Row],[Age &amp; Gender Factor]]</f>
        <v>0.56502758154608668</v>
      </c>
      <c r="AX112">
        <f t="shared" si="2"/>
        <v>10.415526099999999</v>
      </c>
      <c r="AY112">
        <f t="shared" si="3"/>
        <v>78.660154899999995</v>
      </c>
    </row>
    <row r="113" spans="1:51" x14ac:dyDescent="0.25">
      <c r="A113" s="1" t="s">
        <v>760</v>
      </c>
      <c r="B113" s="1" t="s">
        <v>761</v>
      </c>
      <c r="C113" s="2">
        <v>45869</v>
      </c>
      <c r="D113" s="1" t="s">
        <v>762</v>
      </c>
      <c r="E113" s="1" t="s">
        <v>758</v>
      </c>
      <c r="F113" s="1" t="s">
        <v>763</v>
      </c>
      <c r="G113" s="1">
        <v>270</v>
      </c>
      <c r="H113" s="1" t="s">
        <v>37</v>
      </c>
      <c r="I113" s="1" t="s">
        <v>245</v>
      </c>
      <c r="J113" s="1" t="s">
        <v>246</v>
      </c>
      <c r="K113" s="1" t="s">
        <v>51</v>
      </c>
      <c r="L113" s="1" t="s">
        <v>79</v>
      </c>
      <c r="M113" s="1" t="s">
        <v>513</v>
      </c>
      <c r="N113" s="1" t="s">
        <v>764</v>
      </c>
      <c r="O113" s="1" t="s">
        <v>55</v>
      </c>
      <c r="P113" s="1">
        <v>9655618627</v>
      </c>
      <c r="Q113" s="1" t="s">
        <v>56</v>
      </c>
      <c r="R113" s="1" t="s">
        <v>98</v>
      </c>
      <c r="S113" s="1" t="s">
        <v>58</v>
      </c>
      <c r="T113" s="1" t="s">
        <v>138</v>
      </c>
      <c r="U113" s="1" t="s">
        <v>84</v>
      </c>
      <c r="V113" s="1" t="s">
        <v>61</v>
      </c>
      <c r="W113" s="1" t="s">
        <v>126</v>
      </c>
      <c r="X113" s="1" t="s">
        <v>115</v>
      </c>
      <c r="Y113" s="1" t="s">
        <v>38</v>
      </c>
      <c r="Z113" s="1" t="s">
        <v>127</v>
      </c>
      <c r="AA113" s="1" t="s">
        <v>100</v>
      </c>
      <c r="AB113" s="1" t="s">
        <v>65</v>
      </c>
      <c r="AC113" s="1" t="s">
        <v>128</v>
      </c>
      <c r="AD113" s="1" t="s">
        <v>87</v>
      </c>
      <c r="AE113" s="1" t="s">
        <v>102</v>
      </c>
      <c r="AF113" s="1" t="s">
        <v>69</v>
      </c>
      <c r="AG113" s="1" t="s">
        <v>89</v>
      </c>
      <c r="AH113" s="1" t="s">
        <v>90</v>
      </c>
      <c r="AI113" s="1">
        <f>IFERROR(_xlfn.XLOOKUP(Table1[[#This Row],[Audio Url]],Qc!C:C,Qc!F:F),"")</f>
        <v>0</v>
      </c>
      <c r="AJ113" s="1" t="str">
        <f>IFERROR(_xlfn.XLOOKUP(Table1[[#This Row],[Audio Url]],Qc!C:C,Qc!E:E),"")</f>
        <v>Not Doing It Properly</v>
      </c>
      <c r="AK113" s="1" t="s">
        <v>38</v>
      </c>
      <c r="AL113" s="1" t="s">
        <v>38</v>
      </c>
      <c r="AM113" s="1" t="s">
        <v>43</v>
      </c>
      <c r="AN113" s="1" t="s">
        <v>2243</v>
      </c>
      <c r="AO113" t="str">
        <f>IF(Table1[[#This Row],[Audio Duration (in secs)]]&gt;180,"Greater than 3 Minutes","Less than 3 Minutes")</f>
        <v>Greater than 3 Minutes</v>
      </c>
      <c r="AP11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13" t="str">
        <f>IFERROR(VLOOKUP(Table1[[#This Row],[சாதி/Caste]],MApping!$E$1:$F$10,2,0),"Others")</f>
        <v>MUKKULATHOR</v>
      </c>
      <c r="AR113">
        <f>VLOOKUP(Table1[[#This Row],[பாலினம்/Gender]],Factor!$F$26:$I$28,4,0)</f>
        <v>1.1351351351351351</v>
      </c>
      <c r="AS113">
        <f>VLOOKUP(Table1[[#This Row],[பதிலளித்தவரின் வயது/Age Group]],Factor!$F$35:$I$39,4,0)</f>
        <v>1.2824427480916032</v>
      </c>
      <c r="AT113">
        <f>VLOOKUP(Table1[[#This Row],[பதிலளித்தவரின் வயது/Age Group]]&amp;Table1[[#This Row],[பாலினம்/Gender]],Factor!$A$45:$G$53,7,0)</f>
        <v>1.9534883720930234</v>
      </c>
      <c r="AU1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3">
        <f>VLOOKUP(Table1[[#This Row],[Rev Caste]],Factor!$F$59:$I$68,4,0)</f>
        <v>1.1057142857142856</v>
      </c>
      <c r="AW113">
        <f>Table1[[#This Row],[2021 Ae Factor]]*Table1[[#This Row],[Age &amp; Gender Factor]]</f>
        <v>1.1563355157222239</v>
      </c>
      <c r="AX113">
        <f t="shared" si="2"/>
        <v>10.4156795</v>
      </c>
      <c r="AY113">
        <f t="shared" si="3"/>
        <v>78.659996800000002</v>
      </c>
    </row>
    <row r="114" spans="1:51" x14ac:dyDescent="0.25">
      <c r="A114" s="1" t="s">
        <v>765</v>
      </c>
      <c r="B114" s="1" t="s">
        <v>766</v>
      </c>
      <c r="C114" s="2">
        <v>45869</v>
      </c>
      <c r="D114" s="1" t="s">
        <v>767</v>
      </c>
      <c r="E114" s="1" t="s">
        <v>768</v>
      </c>
      <c r="F114" s="1" t="s">
        <v>769</v>
      </c>
      <c r="G114" s="1">
        <v>150</v>
      </c>
      <c r="H114" s="1" t="s">
        <v>37</v>
      </c>
      <c r="I114" s="1" t="s">
        <v>245</v>
      </c>
      <c r="J114" s="1" t="s">
        <v>246</v>
      </c>
      <c r="K114" s="1" t="s">
        <v>51</v>
      </c>
      <c r="L114" s="1" t="s">
        <v>79</v>
      </c>
      <c r="M114" s="1" t="s">
        <v>513</v>
      </c>
      <c r="N114" s="1" t="s">
        <v>770</v>
      </c>
      <c r="O114" s="1" t="s">
        <v>136</v>
      </c>
      <c r="P114" s="1">
        <v>9585483018</v>
      </c>
      <c r="Q114" s="1" t="s">
        <v>56</v>
      </c>
      <c r="R114" s="1" t="s">
        <v>137</v>
      </c>
      <c r="S114" s="1" t="s">
        <v>114</v>
      </c>
      <c r="T114" s="1" t="s">
        <v>59</v>
      </c>
      <c r="U114" s="1" t="s">
        <v>84</v>
      </c>
      <c r="V114" s="1" t="s">
        <v>166</v>
      </c>
      <c r="W114" s="1" t="s">
        <v>62</v>
      </c>
      <c r="X114" s="1" t="s">
        <v>63</v>
      </c>
      <c r="Y114" s="1" t="s">
        <v>38</v>
      </c>
      <c r="Z114" s="1" t="s">
        <v>127</v>
      </c>
      <c r="AA114" s="1" t="s">
        <v>100</v>
      </c>
      <c r="AB114" s="1" t="s">
        <v>85</v>
      </c>
      <c r="AC114" s="1" t="s">
        <v>66</v>
      </c>
      <c r="AD114" s="1" t="s">
        <v>87</v>
      </c>
      <c r="AE114" s="1" t="s">
        <v>624</v>
      </c>
      <c r="AF114" s="1" t="s">
        <v>104</v>
      </c>
      <c r="AG114" s="1" t="s">
        <v>89</v>
      </c>
      <c r="AH114" s="1" t="s">
        <v>270</v>
      </c>
      <c r="AI114" s="1">
        <f>IFERROR(_xlfn.XLOOKUP(Table1[[#This Row],[Audio Url]],Qc!C:C,Qc!F:F),"")</f>
        <v>0</v>
      </c>
      <c r="AJ114" s="1" t="str">
        <f>IFERROR(_xlfn.XLOOKUP(Table1[[#This Row],[Audio Url]],Qc!C:C,Qc!E:E),"")</f>
        <v>Fake Audio/Empty Audio</v>
      </c>
      <c r="AK114" s="1" t="s">
        <v>38</v>
      </c>
      <c r="AL114" s="1" t="s">
        <v>38</v>
      </c>
      <c r="AM114" s="1" t="s">
        <v>43</v>
      </c>
      <c r="AN114" s="1" t="s">
        <v>2242</v>
      </c>
      <c r="AO114" t="str">
        <f>IF(Table1[[#This Row],[Audio Duration (in secs)]]&gt;180,"Greater than 3 Minutes","Less than 3 Minutes")</f>
        <v>Less than 3 Minutes</v>
      </c>
      <c r="AP11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14" t="str">
        <f>IFERROR(VLOOKUP(Table1[[#This Row],[சாதி/Caste]],MApping!$E$1:$F$10,2,0),"Others")</f>
        <v>MUTTARAIYAR</v>
      </c>
      <c r="AR114">
        <f>VLOOKUP(Table1[[#This Row],[பாலினம்/Gender]],Factor!$F$26:$I$28,4,0)</f>
        <v>0.8936170212765957</v>
      </c>
      <c r="AS114">
        <f>VLOOKUP(Table1[[#This Row],[பதிலளித்தவரின் வயது/Age Group]],Factor!$F$35:$I$39,4,0)</f>
        <v>1.2824427480916032</v>
      </c>
      <c r="AT114">
        <f>VLOOKUP(Table1[[#This Row],[பதிலளித்தவரின் வயது/Age Group]]&amp;Table1[[#This Row],[பாலினம்/Gender]],Factor!$A$45:$G$53,7,0)</f>
        <v>0.95454545454545459</v>
      </c>
      <c r="AU1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4">
        <f>VLOOKUP(Table1[[#This Row],[Rev Caste]],Factor!$F$59:$I$68,4,0)</f>
        <v>2.0275862068965518</v>
      </c>
      <c r="AW114">
        <f>Table1[[#This Row],[2021 Ae Factor]]*Table1[[#This Row],[Age &amp; Gender Factor]]</f>
        <v>0.95454545454545459</v>
      </c>
      <c r="AX114">
        <f t="shared" si="2"/>
        <v>10.4151417</v>
      </c>
      <c r="AY114">
        <f t="shared" si="3"/>
        <v>78.6591667</v>
      </c>
    </row>
    <row r="115" spans="1:51" x14ac:dyDescent="0.25">
      <c r="A115" s="1" t="s">
        <v>771</v>
      </c>
      <c r="B115" s="1" t="s">
        <v>772</v>
      </c>
      <c r="C115" s="2">
        <v>45869</v>
      </c>
      <c r="D115" s="1" t="s">
        <v>773</v>
      </c>
      <c r="E115" s="1" t="s">
        <v>774</v>
      </c>
      <c r="F115" s="1" t="s">
        <v>775</v>
      </c>
      <c r="G115" s="1">
        <v>295</v>
      </c>
      <c r="H115" s="1" t="s">
        <v>37</v>
      </c>
      <c r="I115" s="1" t="s">
        <v>77</v>
      </c>
      <c r="J115" s="1" t="s">
        <v>78</v>
      </c>
      <c r="K115" s="1" t="s">
        <v>51</v>
      </c>
      <c r="L115" s="1" t="s">
        <v>79</v>
      </c>
      <c r="M115" s="1" t="s">
        <v>80</v>
      </c>
      <c r="N115" s="1" t="s">
        <v>776</v>
      </c>
      <c r="O115" s="1" t="s">
        <v>136</v>
      </c>
      <c r="P115" s="1">
        <v>7502805321</v>
      </c>
      <c r="Q115" s="1" t="s">
        <v>56</v>
      </c>
      <c r="R115" s="1" t="s">
        <v>137</v>
      </c>
      <c r="S115" s="1" t="s">
        <v>58</v>
      </c>
      <c r="T115" s="1" t="s">
        <v>99</v>
      </c>
      <c r="U115" s="1" t="s">
        <v>84</v>
      </c>
      <c r="V115" s="1" t="s">
        <v>61</v>
      </c>
      <c r="W115" s="1" t="s">
        <v>198</v>
      </c>
      <c r="X115" s="1" t="s">
        <v>102</v>
      </c>
      <c r="Y115" s="1" t="s">
        <v>289</v>
      </c>
      <c r="Z115" s="1" t="s">
        <v>127</v>
      </c>
      <c r="AA115" s="1" t="s">
        <v>61</v>
      </c>
      <c r="AB115" s="1" t="s">
        <v>85</v>
      </c>
      <c r="AC115" s="1" t="s">
        <v>86</v>
      </c>
      <c r="AD115" s="1" t="s">
        <v>67</v>
      </c>
      <c r="AE115" s="1" t="s">
        <v>68</v>
      </c>
      <c r="AF115" s="1" t="s">
        <v>69</v>
      </c>
      <c r="AG115" s="1" t="s">
        <v>118</v>
      </c>
      <c r="AH115" s="1" t="s">
        <v>42</v>
      </c>
      <c r="AI115" s="1">
        <f>IFERROR(_xlfn.XLOOKUP(Table1[[#This Row],[Audio Url]],Qc!C:C,Qc!F:F),"")</f>
        <v>0</v>
      </c>
      <c r="AJ115" s="1" t="str">
        <f>IFERROR(_xlfn.XLOOKUP(Table1[[#This Row],[Audio Url]],Qc!C:C,Qc!E:E),"")</f>
        <v>Correctly Done</v>
      </c>
      <c r="AK115" s="1" t="s">
        <v>38</v>
      </c>
      <c r="AL115" s="1" t="s">
        <v>38</v>
      </c>
      <c r="AM115" s="1" t="s">
        <v>43</v>
      </c>
      <c r="AN115" s="1" t="s">
        <v>2243</v>
      </c>
      <c r="AO115" t="str">
        <f>IF(Table1[[#This Row],[Audio Duration (in secs)]]&gt;180,"Greater than 3 Minutes","Less than 3 Minutes")</f>
        <v>Greater than 3 Minutes</v>
      </c>
      <c r="AP11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15" t="str">
        <f>IFERROR(VLOOKUP(Table1[[#This Row],[சாதி/Caste]],MApping!$E$1:$F$10,2,0),"Others")</f>
        <v>DEVENDRA KULA VELLALAR</v>
      </c>
      <c r="AR115">
        <f>VLOOKUP(Table1[[#This Row],[பாலினம்/Gender]],Factor!$F$26:$I$28,4,0)</f>
        <v>0.8936170212765957</v>
      </c>
      <c r="AS115">
        <f>VLOOKUP(Table1[[#This Row],[பதிலளித்தவரின் வயது/Age Group]],Factor!$F$35:$I$39,4,0)</f>
        <v>1.2824427480916032</v>
      </c>
      <c r="AT115">
        <f>VLOOKUP(Table1[[#This Row],[பதிலளித்தவரின் வயது/Age Group]]&amp;Table1[[#This Row],[பாலினம்/Gender]],Factor!$A$45:$G$53,7,0)</f>
        <v>0.95454545454545459</v>
      </c>
      <c r="AU1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5">
        <f>VLOOKUP(Table1[[#This Row],[Rev Caste]],Factor!$F$59:$I$68,4,0)</f>
        <v>1.6390243902439026</v>
      </c>
      <c r="AW115">
        <f>Table1[[#This Row],[2021 Ae Factor]]*Table1[[#This Row],[Age &amp; Gender Factor]]</f>
        <v>0.56502758154608668</v>
      </c>
      <c r="AX115">
        <f t="shared" si="2"/>
        <v>10.453701799999999</v>
      </c>
      <c r="AY115">
        <f t="shared" si="3"/>
        <v>78.705771600000006</v>
      </c>
    </row>
    <row r="116" spans="1:51" x14ac:dyDescent="0.25">
      <c r="A116" s="1" t="s">
        <v>777</v>
      </c>
      <c r="B116" s="1" t="s">
        <v>778</v>
      </c>
      <c r="C116" s="2">
        <v>45869</v>
      </c>
      <c r="D116" s="1" t="s">
        <v>779</v>
      </c>
      <c r="E116" s="1" t="s">
        <v>780</v>
      </c>
      <c r="F116" s="1" t="s">
        <v>781</v>
      </c>
      <c r="G116" s="1">
        <v>232</v>
      </c>
      <c r="H116" s="1" t="s">
        <v>37</v>
      </c>
      <c r="I116" s="1" t="s">
        <v>245</v>
      </c>
      <c r="J116" s="1" t="s">
        <v>246</v>
      </c>
      <c r="K116" s="1" t="s">
        <v>51</v>
      </c>
      <c r="L116" s="1" t="s">
        <v>79</v>
      </c>
      <c r="M116" s="1" t="s">
        <v>513</v>
      </c>
      <c r="N116" s="1" t="s">
        <v>782</v>
      </c>
      <c r="O116" s="1" t="s">
        <v>136</v>
      </c>
      <c r="P116" s="1">
        <v>8225050066</v>
      </c>
      <c r="Q116" s="1" t="s">
        <v>39</v>
      </c>
      <c r="R116" s="1" t="s">
        <v>137</v>
      </c>
      <c r="S116" s="1" t="s">
        <v>114</v>
      </c>
      <c r="T116" s="1" t="s">
        <v>59</v>
      </c>
      <c r="U116" s="1" t="s">
        <v>84</v>
      </c>
      <c r="V116" s="1" t="s">
        <v>61</v>
      </c>
      <c r="W116" s="1" t="s">
        <v>126</v>
      </c>
      <c r="X116" s="1" t="s">
        <v>63</v>
      </c>
      <c r="Y116" s="1" t="s">
        <v>38</v>
      </c>
      <c r="Z116" s="1" t="s">
        <v>127</v>
      </c>
      <c r="AA116" s="1" t="s">
        <v>100</v>
      </c>
      <c r="AB116" s="1" t="s">
        <v>59</v>
      </c>
      <c r="AC116" s="1" t="s">
        <v>128</v>
      </c>
      <c r="AD116" s="1" t="s">
        <v>87</v>
      </c>
      <c r="AE116" s="1" t="s">
        <v>624</v>
      </c>
      <c r="AF116" s="1" t="s">
        <v>104</v>
      </c>
      <c r="AG116" s="1" t="s">
        <v>89</v>
      </c>
      <c r="AH116" s="1" t="s">
        <v>521</v>
      </c>
      <c r="AI116" s="1">
        <f>IFERROR(_xlfn.XLOOKUP(Table1[[#This Row],[Audio Url]],Qc!C:C,Qc!F:F),"")</f>
        <v>0</v>
      </c>
      <c r="AJ116" s="1" t="str">
        <f>IFERROR(_xlfn.XLOOKUP(Table1[[#This Row],[Audio Url]],Qc!C:C,Qc!E:E),"")</f>
        <v>Fake Audio/Empty Audio</v>
      </c>
      <c r="AK116" s="1" t="s">
        <v>38</v>
      </c>
      <c r="AL116" s="1" t="s">
        <v>38</v>
      </c>
      <c r="AM116" s="1" t="s">
        <v>43</v>
      </c>
      <c r="AN116" s="1" t="s">
        <v>2242</v>
      </c>
      <c r="AO116" t="str">
        <f>IF(Table1[[#This Row],[Audio Duration (in secs)]]&gt;180,"Greater than 3 Minutes","Less than 3 Minutes")</f>
        <v>Greater than 3 Minutes</v>
      </c>
      <c r="AP11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16" t="str">
        <f>IFERROR(VLOOKUP(Table1[[#This Row],[சாதி/Caste]],MApping!$E$1:$F$10,2,0),"Others")</f>
        <v>CHOLIA VELLALAR</v>
      </c>
      <c r="AR116">
        <f>VLOOKUP(Table1[[#This Row],[பாலினம்/Gender]],Factor!$F$26:$I$28,4,0)</f>
        <v>0.8936170212765957</v>
      </c>
      <c r="AS116">
        <f>VLOOKUP(Table1[[#This Row],[பதிலளித்தவரின் வயது/Age Group]],Factor!$F$35:$I$39,4,0)</f>
        <v>0.84</v>
      </c>
      <c r="AT116">
        <f>VLOOKUP(Table1[[#This Row],[பதிலளித்தவரின் வயது/Age Group]]&amp;Table1[[#This Row],[பாலினம்/Gender]],Factor!$A$45:$G$53,7,0)</f>
        <v>0.875</v>
      </c>
      <c r="AU1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6">
        <f>VLOOKUP(Table1[[#This Row],[Rev Caste]],Factor!$F$59:$I$68,4,0)</f>
        <v>1.3125</v>
      </c>
      <c r="AW116">
        <f>Table1[[#This Row],[2021 Ae Factor]]*Table1[[#This Row],[Age &amp; Gender Factor]]</f>
        <v>0.5179419497505795</v>
      </c>
      <c r="AX116">
        <f t="shared" si="2"/>
        <v>10.415452500000001</v>
      </c>
      <c r="AY116">
        <f t="shared" si="3"/>
        <v>78.657346899999993</v>
      </c>
    </row>
    <row r="117" spans="1:51" x14ac:dyDescent="0.25">
      <c r="A117" s="1" t="s">
        <v>783</v>
      </c>
      <c r="B117" s="1" t="s">
        <v>784</v>
      </c>
      <c r="C117" s="2">
        <v>45869</v>
      </c>
      <c r="D117" s="1" t="s">
        <v>785</v>
      </c>
      <c r="E117" s="1" t="s">
        <v>780</v>
      </c>
      <c r="F117" s="1" t="s">
        <v>786</v>
      </c>
      <c r="G117" s="1">
        <v>121</v>
      </c>
      <c r="H117" s="1" t="s">
        <v>37</v>
      </c>
      <c r="I117" s="1" t="s">
        <v>245</v>
      </c>
      <c r="J117" s="1" t="s">
        <v>246</v>
      </c>
      <c r="K117" s="1" t="s">
        <v>51</v>
      </c>
      <c r="L117" s="1" t="s">
        <v>79</v>
      </c>
      <c r="M117" s="1" t="s">
        <v>513</v>
      </c>
      <c r="N117" s="1" t="s">
        <v>787</v>
      </c>
      <c r="O117" s="1" t="s">
        <v>55</v>
      </c>
      <c r="P117" s="1">
        <v>9047026313</v>
      </c>
      <c r="Q117" s="1" t="s">
        <v>56</v>
      </c>
      <c r="R117" s="1" t="s">
        <v>220</v>
      </c>
      <c r="S117" s="1" t="s">
        <v>58</v>
      </c>
      <c r="T117" s="1" t="s">
        <v>59</v>
      </c>
      <c r="U117" s="1" t="s">
        <v>84</v>
      </c>
      <c r="V117" s="1" t="s">
        <v>166</v>
      </c>
      <c r="W117" s="1" t="s">
        <v>62</v>
      </c>
      <c r="X117" s="1" t="s">
        <v>63</v>
      </c>
      <c r="Y117" s="1" t="s">
        <v>38</v>
      </c>
      <c r="Z117" s="1" t="s">
        <v>127</v>
      </c>
      <c r="AA117" s="1" t="s">
        <v>100</v>
      </c>
      <c r="AB117" s="1" t="s">
        <v>85</v>
      </c>
      <c r="AC117" s="1" t="s">
        <v>128</v>
      </c>
      <c r="AD117" s="1" t="s">
        <v>87</v>
      </c>
      <c r="AE117" s="1" t="s">
        <v>68</v>
      </c>
      <c r="AF117" s="1" t="s">
        <v>401</v>
      </c>
      <c r="AG117" s="1" t="s">
        <v>118</v>
      </c>
      <c r="AH117" s="1" t="s">
        <v>42</v>
      </c>
      <c r="AI117" s="1">
        <f>IFERROR(_xlfn.XLOOKUP(Table1[[#This Row],[Audio Url]],Qc!C:C,Qc!F:F),"")</f>
        <v>0</v>
      </c>
      <c r="AJ117" s="1" t="str">
        <f>IFERROR(_xlfn.XLOOKUP(Table1[[#This Row],[Audio Url]],Qc!C:C,Qc!E:E),"")</f>
        <v>Fake Audio/Empty Audio</v>
      </c>
      <c r="AK117" s="1" t="s">
        <v>38</v>
      </c>
      <c r="AL117" s="1" t="s">
        <v>38</v>
      </c>
      <c r="AM117" s="1" t="s">
        <v>43</v>
      </c>
      <c r="AN117" s="1" t="s">
        <v>2242</v>
      </c>
      <c r="AO117" t="str">
        <f>IF(Table1[[#This Row],[Audio Duration (in secs)]]&gt;180,"Greater than 3 Minutes","Less than 3 Minutes")</f>
        <v>Less than 3 Minutes</v>
      </c>
      <c r="AP11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17" t="str">
        <f>IFERROR(VLOOKUP(Table1[[#This Row],[சாதி/Caste]],MApping!$E$1:$F$10,2,0),"Others")</f>
        <v>DEVENDRA KULA VELLALAR</v>
      </c>
      <c r="AR117">
        <f>VLOOKUP(Table1[[#This Row],[பாலினம்/Gender]],Factor!$F$26:$I$28,4,0)</f>
        <v>1.1351351351351351</v>
      </c>
      <c r="AS117">
        <f>VLOOKUP(Table1[[#This Row],[பதிலளித்தவரின் வயது/Age Group]],Factor!$F$35:$I$39,4,0)</f>
        <v>1.2824427480916032</v>
      </c>
      <c r="AT117">
        <f>VLOOKUP(Table1[[#This Row],[பதிலளித்தவரின் வயது/Age Group]]&amp;Table1[[#This Row],[பாலினம்/Gender]],Factor!$A$45:$G$53,7,0)</f>
        <v>1.9534883720930234</v>
      </c>
      <c r="AU1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17">
        <f>VLOOKUP(Table1[[#This Row],[Rev Caste]],Factor!$F$59:$I$68,4,0)</f>
        <v>1.6390243902439026</v>
      </c>
      <c r="AW117">
        <f>Table1[[#This Row],[2021 Ae Factor]]*Table1[[#This Row],[Age &amp; Gender Factor]]</f>
        <v>1.9534883720930234</v>
      </c>
      <c r="AX117">
        <f t="shared" si="2"/>
        <v>10.415447</v>
      </c>
      <c r="AY117">
        <f t="shared" si="3"/>
        <v>78.657356199999995</v>
      </c>
    </row>
    <row r="118" spans="1:51" x14ac:dyDescent="0.25">
      <c r="A118" s="1" t="s">
        <v>788</v>
      </c>
      <c r="B118" s="1" t="s">
        <v>789</v>
      </c>
      <c r="C118" s="2">
        <v>45869</v>
      </c>
      <c r="D118" s="1" t="s">
        <v>790</v>
      </c>
      <c r="E118" s="1" t="s">
        <v>780</v>
      </c>
      <c r="F118" s="1" t="s">
        <v>791</v>
      </c>
      <c r="G118" s="1">
        <v>124</v>
      </c>
      <c r="H118" s="1" t="s">
        <v>37</v>
      </c>
      <c r="I118" s="1" t="s">
        <v>245</v>
      </c>
      <c r="J118" s="1" t="s">
        <v>246</v>
      </c>
      <c r="K118" s="1" t="s">
        <v>51</v>
      </c>
      <c r="L118" s="1" t="s">
        <v>79</v>
      </c>
      <c r="M118" s="1" t="s">
        <v>513</v>
      </c>
      <c r="N118" s="1" t="s">
        <v>792</v>
      </c>
      <c r="O118" s="1" t="s">
        <v>55</v>
      </c>
      <c r="P118" s="1">
        <v>8940399145</v>
      </c>
      <c r="Q118" s="1" t="s">
        <v>56</v>
      </c>
      <c r="R118" s="1" t="s">
        <v>98</v>
      </c>
      <c r="S118" s="1" t="s">
        <v>58</v>
      </c>
      <c r="T118" s="1" t="s">
        <v>138</v>
      </c>
      <c r="U118" s="1" t="s">
        <v>84</v>
      </c>
      <c r="V118" s="1" t="s">
        <v>61</v>
      </c>
      <c r="W118" s="1" t="s">
        <v>62</v>
      </c>
      <c r="X118" s="1" t="s">
        <v>102</v>
      </c>
      <c r="Y118" s="1" t="s">
        <v>289</v>
      </c>
      <c r="Z118" s="1" t="s">
        <v>127</v>
      </c>
      <c r="AA118" s="1" t="s">
        <v>100</v>
      </c>
      <c r="AB118" s="1" t="s">
        <v>85</v>
      </c>
      <c r="AC118" s="1" t="s">
        <v>128</v>
      </c>
      <c r="AD118" s="1" t="s">
        <v>87</v>
      </c>
      <c r="AE118" s="1" t="s">
        <v>68</v>
      </c>
      <c r="AF118" s="1" t="s">
        <v>104</v>
      </c>
      <c r="AG118" s="1" t="s">
        <v>89</v>
      </c>
      <c r="AH118" s="1" t="s">
        <v>521</v>
      </c>
      <c r="AI118" s="1">
        <f>IFERROR(_xlfn.XLOOKUP(Table1[[#This Row],[Audio Url]],Qc!C:C,Qc!F:F),"")</f>
        <v>0</v>
      </c>
      <c r="AJ118" s="1" t="str">
        <f>IFERROR(_xlfn.XLOOKUP(Table1[[#This Row],[Audio Url]],Qc!C:C,Qc!E:E),"")</f>
        <v>Fake Audio/Empty Audio</v>
      </c>
      <c r="AK118" s="1" t="s">
        <v>38</v>
      </c>
      <c r="AL118" s="1" t="s">
        <v>38</v>
      </c>
      <c r="AM118" s="1" t="s">
        <v>43</v>
      </c>
      <c r="AN118" s="1" t="s">
        <v>2242</v>
      </c>
      <c r="AO118" t="str">
        <f>IF(Table1[[#This Row],[Audio Duration (in secs)]]&gt;180,"Greater than 3 Minutes","Less than 3 Minutes")</f>
        <v>Less than 3 Minutes</v>
      </c>
      <c r="AP11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18" t="str">
        <f>IFERROR(VLOOKUP(Table1[[#This Row],[சாதி/Caste]],MApping!$E$1:$F$10,2,0),"Others")</f>
        <v>CHOLIA VELLALAR</v>
      </c>
      <c r="AR118">
        <f>VLOOKUP(Table1[[#This Row],[பாலினம்/Gender]],Factor!$F$26:$I$28,4,0)</f>
        <v>1.1351351351351351</v>
      </c>
      <c r="AS118">
        <f>VLOOKUP(Table1[[#This Row],[பதிலளித்தவரின் வயது/Age Group]],Factor!$F$35:$I$39,4,0)</f>
        <v>1.2824427480916032</v>
      </c>
      <c r="AT118">
        <f>VLOOKUP(Table1[[#This Row],[பதிலளித்தவரின் வயது/Age Group]]&amp;Table1[[#This Row],[பாலினம்/Gender]],Factor!$A$45:$G$53,7,0)</f>
        <v>1.9534883720930234</v>
      </c>
      <c r="AU1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18">
        <f>VLOOKUP(Table1[[#This Row],[Rev Caste]],Factor!$F$59:$I$68,4,0)</f>
        <v>1.3125</v>
      </c>
      <c r="AW118">
        <f>Table1[[#This Row],[2021 Ae Factor]]*Table1[[#This Row],[Age &amp; Gender Factor]]</f>
        <v>1.1563355157222239</v>
      </c>
      <c r="AX118">
        <f t="shared" si="2"/>
        <v>10.415471999999999</v>
      </c>
      <c r="AY118">
        <f t="shared" si="3"/>
        <v>78.657326499999996</v>
      </c>
    </row>
    <row r="119" spans="1:51" x14ac:dyDescent="0.25">
      <c r="A119" s="1" t="s">
        <v>793</v>
      </c>
      <c r="B119" s="1" t="s">
        <v>794</v>
      </c>
      <c r="C119" s="2">
        <v>45869</v>
      </c>
      <c r="D119" s="1" t="s">
        <v>795</v>
      </c>
      <c r="E119" s="1" t="s">
        <v>780</v>
      </c>
      <c r="F119" s="1" t="s">
        <v>796</v>
      </c>
      <c r="G119" s="1">
        <v>139</v>
      </c>
      <c r="H119" s="1" t="s">
        <v>37</v>
      </c>
      <c r="I119" s="1" t="s">
        <v>245</v>
      </c>
      <c r="J119" s="1" t="s">
        <v>246</v>
      </c>
      <c r="K119" s="1" t="s">
        <v>51</v>
      </c>
      <c r="L119" s="1" t="s">
        <v>79</v>
      </c>
      <c r="M119" s="1" t="s">
        <v>513</v>
      </c>
      <c r="N119" s="1" t="s">
        <v>797</v>
      </c>
      <c r="O119" s="1" t="s">
        <v>55</v>
      </c>
      <c r="P119" s="1">
        <v>9786785604</v>
      </c>
      <c r="Q119" s="1" t="s">
        <v>56</v>
      </c>
      <c r="R119" s="1" t="s">
        <v>220</v>
      </c>
      <c r="S119" s="1" t="s">
        <v>58</v>
      </c>
      <c r="T119" s="1" t="s">
        <v>99</v>
      </c>
      <c r="U119" s="1" t="s">
        <v>84</v>
      </c>
      <c r="V119" s="1" t="s">
        <v>100</v>
      </c>
      <c r="W119" s="1" t="s">
        <v>101</v>
      </c>
      <c r="X119" s="1" t="s">
        <v>102</v>
      </c>
      <c r="Y119" s="1" t="s">
        <v>96</v>
      </c>
      <c r="Z119" s="1" t="s">
        <v>64</v>
      </c>
      <c r="AA119" s="1" t="s">
        <v>38</v>
      </c>
      <c r="AB119" s="1" t="s">
        <v>85</v>
      </c>
      <c r="AC119" s="1" t="s">
        <v>128</v>
      </c>
      <c r="AD119" s="1" t="s">
        <v>103</v>
      </c>
      <c r="AE119" s="1" t="s">
        <v>102</v>
      </c>
      <c r="AF119" s="1" t="s">
        <v>69</v>
      </c>
      <c r="AG119" s="1" t="s">
        <v>89</v>
      </c>
      <c r="AH119" s="1" t="s">
        <v>42</v>
      </c>
      <c r="AI119" s="1">
        <f>IFERROR(_xlfn.XLOOKUP(Table1[[#This Row],[Audio Url]],Qc!C:C,Qc!F:F),"")</f>
        <v>0</v>
      </c>
      <c r="AJ119" s="1" t="str">
        <f>IFERROR(_xlfn.XLOOKUP(Table1[[#This Row],[Audio Url]],Qc!C:C,Qc!E:E),"")</f>
        <v>Fake Audio/Empty Audio</v>
      </c>
      <c r="AK119" s="1" t="s">
        <v>38</v>
      </c>
      <c r="AL119" s="1" t="s">
        <v>38</v>
      </c>
      <c r="AM119" s="1" t="s">
        <v>43</v>
      </c>
      <c r="AN119" s="1" t="s">
        <v>2242</v>
      </c>
      <c r="AO119" t="str">
        <f>IF(Table1[[#This Row],[Audio Duration (in secs)]]&gt;180,"Greater than 3 Minutes","Less than 3 Minutes")</f>
        <v>Less than 3 Minutes</v>
      </c>
      <c r="AP11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19" t="str">
        <f>IFERROR(VLOOKUP(Table1[[#This Row],[சாதி/Caste]],MApping!$E$1:$F$10,2,0),"Others")</f>
        <v>DEVENDRA KULA VELLALAR</v>
      </c>
      <c r="AR119">
        <f>VLOOKUP(Table1[[#This Row],[பாலினம்/Gender]],Factor!$F$26:$I$28,4,0)</f>
        <v>1.1351351351351351</v>
      </c>
      <c r="AS119">
        <f>VLOOKUP(Table1[[#This Row],[பதிலளித்தவரின் வயது/Age Group]],Factor!$F$35:$I$39,4,0)</f>
        <v>1.2824427480916032</v>
      </c>
      <c r="AT119">
        <f>VLOOKUP(Table1[[#This Row],[பதிலளித்தவரின் வயது/Age Group]]&amp;Table1[[#This Row],[பாலினம்/Gender]],Factor!$A$45:$G$53,7,0)</f>
        <v>1.9534883720930234</v>
      </c>
      <c r="AU1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19">
        <f>VLOOKUP(Table1[[#This Row],[Rev Caste]],Factor!$F$59:$I$68,4,0)</f>
        <v>1.6390243902439026</v>
      </c>
      <c r="AW119">
        <f>Table1[[#This Row],[2021 Ae Factor]]*Table1[[#This Row],[Age &amp; Gender Factor]]</f>
        <v>3.9093207940666437</v>
      </c>
      <c r="AX119">
        <f t="shared" si="2"/>
        <v>10.415470900000001</v>
      </c>
      <c r="AY119">
        <f t="shared" si="3"/>
        <v>78.657325900000004</v>
      </c>
    </row>
    <row r="120" spans="1:51" x14ac:dyDescent="0.25">
      <c r="A120" s="1" t="s">
        <v>798</v>
      </c>
      <c r="B120" s="1" t="s">
        <v>799</v>
      </c>
      <c r="C120" s="2">
        <v>45869</v>
      </c>
      <c r="D120" s="1" t="s">
        <v>800</v>
      </c>
      <c r="E120" s="1" t="s">
        <v>780</v>
      </c>
      <c r="F120" s="1" t="s">
        <v>801</v>
      </c>
      <c r="G120" s="1">
        <v>124</v>
      </c>
      <c r="H120" s="1" t="s">
        <v>37</v>
      </c>
      <c r="I120" s="1" t="s">
        <v>245</v>
      </c>
      <c r="J120" s="1" t="s">
        <v>246</v>
      </c>
      <c r="K120" s="1" t="s">
        <v>51</v>
      </c>
      <c r="L120" s="1" t="s">
        <v>79</v>
      </c>
      <c r="M120" s="1" t="s">
        <v>513</v>
      </c>
      <c r="N120" s="1" t="s">
        <v>802</v>
      </c>
      <c r="O120" s="1" t="s">
        <v>55</v>
      </c>
      <c r="P120" s="1">
        <v>9787592687</v>
      </c>
      <c r="Q120" s="1" t="s">
        <v>56</v>
      </c>
      <c r="R120" s="1" t="s">
        <v>57</v>
      </c>
      <c r="S120" s="1" t="s">
        <v>114</v>
      </c>
      <c r="T120" s="1" t="s">
        <v>138</v>
      </c>
      <c r="U120" s="1" t="s">
        <v>84</v>
      </c>
      <c r="V120" s="1" t="s">
        <v>100</v>
      </c>
      <c r="W120" s="1" t="s">
        <v>101</v>
      </c>
      <c r="X120" s="1" t="s">
        <v>63</v>
      </c>
      <c r="Y120" s="1" t="s">
        <v>38</v>
      </c>
      <c r="Z120" s="1" t="s">
        <v>127</v>
      </c>
      <c r="AA120" s="1" t="s">
        <v>100</v>
      </c>
      <c r="AB120" s="1" t="s">
        <v>85</v>
      </c>
      <c r="AC120" s="1" t="s">
        <v>66</v>
      </c>
      <c r="AD120" s="1" t="s">
        <v>103</v>
      </c>
      <c r="AE120" s="1" t="s">
        <v>68</v>
      </c>
      <c r="AF120" s="1" t="s">
        <v>104</v>
      </c>
      <c r="AG120" s="1" t="s">
        <v>118</v>
      </c>
      <c r="AH120" s="1" t="s">
        <v>119</v>
      </c>
      <c r="AI120" s="1">
        <f>IFERROR(_xlfn.XLOOKUP(Table1[[#This Row],[Audio Url]],Qc!C:C,Qc!F:F),"")</f>
        <v>0</v>
      </c>
      <c r="AJ120" s="1" t="str">
        <f>IFERROR(_xlfn.XLOOKUP(Table1[[#This Row],[Audio Url]],Qc!C:C,Qc!E:E),"")</f>
        <v>Correctly Done</v>
      </c>
      <c r="AK120" s="1" t="s">
        <v>38</v>
      </c>
      <c r="AL120" s="1" t="s">
        <v>38</v>
      </c>
      <c r="AM120" s="1" t="s">
        <v>43</v>
      </c>
      <c r="AN120" s="1" t="s">
        <v>2243</v>
      </c>
      <c r="AO120" t="str">
        <f>IF(Table1[[#This Row],[Audio Duration (in secs)]]&gt;180,"Greater than 3 Minutes","Less than 3 Minutes")</f>
        <v>Less than 3 Minutes</v>
      </c>
      <c r="AP12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20" t="str">
        <f>IFERROR(VLOOKUP(Table1[[#This Row],[சாதி/Caste]],MApping!$E$1:$F$10,2,0),"Others")</f>
        <v>PALLAR SC</v>
      </c>
      <c r="AR120">
        <f>VLOOKUP(Table1[[#This Row],[பாலினம்/Gender]],Factor!$F$26:$I$28,4,0)</f>
        <v>1.1351351351351351</v>
      </c>
      <c r="AS120">
        <f>VLOOKUP(Table1[[#This Row],[பதிலளித்தவரின் வயது/Age Group]],Factor!$F$35:$I$39,4,0)</f>
        <v>1.2824427480916032</v>
      </c>
      <c r="AT120">
        <f>VLOOKUP(Table1[[#This Row],[பதிலளித்தவரின் வயது/Age Group]]&amp;Table1[[#This Row],[பாலினம்/Gender]],Factor!$A$45:$G$53,7,0)</f>
        <v>1.9534883720930234</v>
      </c>
      <c r="AU1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20">
        <f>VLOOKUP(Table1[[#This Row],[Rev Caste]],Factor!$F$59:$I$68,4,0)</f>
        <v>2.1</v>
      </c>
      <c r="AW120">
        <f>Table1[[#This Row],[2021 Ae Factor]]*Table1[[#This Row],[Age &amp; Gender Factor]]</f>
        <v>3.9093207940666437</v>
      </c>
      <c r="AX120">
        <f t="shared" si="2"/>
        <v>10.415011700000001</v>
      </c>
      <c r="AY120">
        <f t="shared" si="3"/>
        <v>78.657686699999999</v>
      </c>
    </row>
    <row r="121" spans="1:51" x14ac:dyDescent="0.25">
      <c r="A121" s="1" t="s">
        <v>803</v>
      </c>
      <c r="B121" s="1" t="s">
        <v>804</v>
      </c>
      <c r="C121" s="2">
        <v>45869</v>
      </c>
      <c r="D121" s="1" t="s">
        <v>805</v>
      </c>
      <c r="E121" s="1" t="s">
        <v>806</v>
      </c>
      <c r="F121" s="1" t="s">
        <v>807</v>
      </c>
      <c r="G121" s="1">
        <v>327</v>
      </c>
      <c r="H121" s="1" t="s">
        <v>37</v>
      </c>
      <c r="I121" s="1" t="s">
        <v>77</v>
      </c>
      <c r="J121" s="1" t="s">
        <v>78</v>
      </c>
      <c r="K121" s="1" t="s">
        <v>51</v>
      </c>
      <c r="L121" s="1" t="s">
        <v>79</v>
      </c>
      <c r="M121" s="1" t="s">
        <v>80</v>
      </c>
      <c r="N121" s="1" t="s">
        <v>808</v>
      </c>
      <c r="O121" s="1" t="s">
        <v>136</v>
      </c>
      <c r="P121" s="1">
        <v>9344044543</v>
      </c>
      <c r="Q121" s="1" t="s">
        <v>56</v>
      </c>
      <c r="R121" s="1" t="s">
        <v>137</v>
      </c>
      <c r="S121" s="1" t="s">
        <v>58</v>
      </c>
      <c r="T121" s="1" t="s">
        <v>59</v>
      </c>
      <c r="U121" s="1" t="s">
        <v>60</v>
      </c>
      <c r="V121" s="1" t="s">
        <v>166</v>
      </c>
      <c r="W121" s="1" t="s">
        <v>62</v>
      </c>
      <c r="X121" s="1" t="s">
        <v>102</v>
      </c>
      <c r="Y121" s="1" t="s">
        <v>289</v>
      </c>
      <c r="Z121" s="1" t="s">
        <v>127</v>
      </c>
      <c r="AA121" s="1" t="s">
        <v>88</v>
      </c>
      <c r="AB121" s="1" t="s">
        <v>65</v>
      </c>
      <c r="AC121" s="1" t="s">
        <v>86</v>
      </c>
      <c r="AD121" s="1" t="s">
        <v>67</v>
      </c>
      <c r="AE121" s="1" t="s">
        <v>624</v>
      </c>
      <c r="AF121" s="1" t="s">
        <v>117</v>
      </c>
      <c r="AG121" s="1" t="s">
        <v>278</v>
      </c>
      <c r="AH121" s="1" t="s">
        <v>279</v>
      </c>
      <c r="AI121" s="1">
        <f>IFERROR(_xlfn.XLOOKUP(Table1[[#This Row],[Audio Url]],Qc!C:C,Qc!F:F),"")</f>
        <v>0</v>
      </c>
      <c r="AJ121" s="1" t="str">
        <f>IFERROR(_xlfn.XLOOKUP(Table1[[#This Row],[Audio Url]],Qc!C:C,Qc!E:E),"")</f>
        <v>Correctly Done</v>
      </c>
      <c r="AK121" s="1" t="s">
        <v>38</v>
      </c>
      <c r="AL121" s="1" t="s">
        <v>38</v>
      </c>
      <c r="AM121" s="1" t="s">
        <v>43</v>
      </c>
      <c r="AN121" s="1" t="s">
        <v>2243</v>
      </c>
      <c r="AO121" t="str">
        <f>IF(Table1[[#This Row],[Audio Duration (in secs)]]&gt;180,"Greater than 3 Minutes","Less than 3 Minutes")</f>
        <v>Greater than 3 Minutes</v>
      </c>
      <c r="AP12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1" t="str">
        <f>IFERROR(VLOOKUP(Table1[[#This Row],[சாதி/Caste]],MApping!$E$1:$F$10,2,0),"Others")</f>
        <v>MUSLIM</v>
      </c>
      <c r="AR121">
        <f>VLOOKUP(Table1[[#This Row],[பாலினம்/Gender]],Factor!$F$26:$I$28,4,0)</f>
        <v>0.8936170212765957</v>
      </c>
      <c r="AS121">
        <f>VLOOKUP(Table1[[#This Row],[பதிலளித்தவரின் வயது/Age Group]],Factor!$F$35:$I$39,4,0)</f>
        <v>1.2824427480916032</v>
      </c>
      <c r="AT121">
        <f>VLOOKUP(Table1[[#This Row],[பதிலளித்தவரின் வயது/Age Group]]&amp;Table1[[#This Row],[பாலினம்/Gender]],Factor!$A$45:$G$53,7,0)</f>
        <v>0.95454545454545459</v>
      </c>
      <c r="AU1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1">
        <f>VLOOKUP(Table1[[#This Row],[Rev Caste]],Factor!$F$59:$I$68,4,0)</f>
        <v>1.2600000000000002</v>
      </c>
      <c r="AW121">
        <f>Table1[[#This Row],[2021 Ae Factor]]*Table1[[#This Row],[Age &amp; Gender Factor]]</f>
        <v>0.95454545454545459</v>
      </c>
      <c r="AX121">
        <f t="shared" si="2"/>
        <v>10.454772800000001</v>
      </c>
      <c r="AY121">
        <f t="shared" si="3"/>
        <v>78.705556700000002</v>
      </c>
    </row>
    <row r="122" spans="1:51" x14ac:dyDescent="0.25">
      <c r="A122" s="1" t="s">
        <v>809</v>
      </c>
      <c r="B122" s="1" t="s">
        <v>810</v>
      </c>
      <c r="C122" s="2">
        <v>45869</v>
      </c>
      <c r="D122" s="1" t="s">
        <v>811</v>
      </c>
      <c r="E122" s="1" t="s">
        <v>812</v>
      </c>
      <c r="F122" s="1" t="s">
        <v>813</v>
      </c>
      <c r="G122" s="1">
        <v>187</v>
      </c>
      <c r="H122" s="1" t="s">
        <v>37</v>
      </c>
      <c r="I122" s="1" t="s">
        <v>110</v>
      </c>
      <c r="J122" s="1" t="s">
        <v>111</v>
      </c>
      <c r="K122" s="1" t="s">
        <v>51</v>
      </c>
      <c r="L122" s="1" t="s">
        <v>79</v>
      </c>
      <c r="M122" s="1" t="s">
        <v>513</v>
      </c>
      <c r="N122" s="1" t="s">
        <v>814</v>
      </c>
      <c r="O122" s="1" t="s">
        <v>55</v>
      </c>
      <c r="P122" s="1">
        <v>6381241826</v>
      </c>
      <c r="Q122" s="1" t="s">
        <v>82</v>
      </c>
      <c r="R122" s="1" t="s">
        <v>83</v>
      </c>
      <c r="S122" s="1" t="s">
        <v>114</v>
      </c>
      <c r="T122" s="1" t="s">
        <v>138</v>
      </c>
      <c r="U122" s="1" t="s">
        <v>84</v>
      </c>
      <c r="V122" s="1" t="s">
        <v>186</v>
      </c>
      <c r="W122" s="1" t="s">
        <v>126</v>
      </c>
      <c r="X122" s="1" t="s">
        <v>63</v>
      </c>
      <c r="Y122" s="1" t="s">
        <v>38</v>
      </c>
      <c r="Z122" s="1" t="s">
        <v>127</v>
      </c>
      <c r="AA122" s="1" t="s">
        <v>61</v>
      </c>
      <c r="AB122" s="1" t="s">
        <v>59</v>
      </c>
      <c r="AC122" s="1" t="s">
        <v>128</v>
      </c>
      <c r="AD122" s="1" t="s">
        <v>116</v>
      </c>
      <c r="AE122" s="1" t="s">
        <v>68</v>
      </c>
      <c r="AF122" s="1" t="s">
        <v>117</v>
      </c>
      <c r="AG122" s="1" t="s">
        <v>89</v>
      </c>
      <c r="AH122" s="1" t="s">
        <v>90</v>
      </c>
      <c r="AI122" s="1">
        <f>IFERROR(_xlfn.XLOOKUP(Table1[[#This Row],[Audio Url]],Qc!C:C,Qc!F:F),"")</f>
        <v>0</v>
      </c>
      <c r="AJ122" s="1" t="str">
        <f>IFERROR(_xlfn.XLOOKUP(Table1[[#This Row],[Audio Url]],Qc!C:C,Qc!E:E),"")</f>
        <v>Not Asking All The Questions</v>
      </c>
      <c r="AK122" s="1" t="s">
        <v>38</v>
      </c>
      <c r="AL122" s="1" t="s">
        <v>38</v>
      </c>
      <c r="AM122" s="1" t="s">
        <v>43</v>
      </c>
      <c r="AN122" s="1" t="s">
        <v>2243</v>
      </c>
      <c r="AO122" t="str">
        <f>IF(Table1[[#This Row],[Audio Duration (in secs)]]&gt;180,"Greater than 3 Minutes","Less than 3 Minutes")</f>
        <v>Greater than 3 Minutes</v>
      </c>
      <c r="AP12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22" t="str">
        <f>IFERROR(VLOOKUP(Table1[[#This Row],[சாதி/Caste]],MApping!$E$1:$F$10,2,0),"Others")</f>
        <v>MUKKULATHOR</v>
      </c>
      <c r="AR122">
        <f>VLOOKUP(Table1[[#This Row],[பாலினம்/Gender]],Factor!$F$26:$I$28,4,0)</f>
        <v>1.1351351351351351</v>
      </c>
      <c r="AS122">
        <f>VLOOKUP(Table1[[#This Row],[பதிலளித்தவரின் வயது/Age Group]],Factor!$F$35:$I$39,4,0)</f>
        <v>0.84848484848484851</v>
      </c>
      <c r="AT122">
        <f>VLOOKUP(Table1[[#This Row],[பதிலளித்தவரின் வயது/Age Group]]&amp;Table1[[#This Row],[பாலினம்/Gender]],Factor!$A$45:$G$53,7,0)</f>
        <v>1.0769230769230769</v>
      </c>
      <c r="AU1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2">
        <f>VLOOKUP(Table1[[#This Row],[Rev Caste]],Factor!$F$59:$I$68,4,0)</f>
        <v>1.1057142857142856</v>
      </c>
      <c r="AW122">
        <f>Table1[[#This Row],[2021 Ae Factor]]*Table1[[#This Row],[Age &amp; Gender Factor]]</f>
        <v>1.0769230769230769</v>
      </c>
      <c r="AX122">
        <f t="shared" si="2"/>
        <v>10.4272031</v>
      </c>
      <c r="AY122">
        <f t="shared" si="3"/>
        <v>78.641108900000006</v>
      </c>
    </row>
    <row r="123" spans="1:51" x14ac:dyDescent="0.25">
      <c r="A123" s="1" t="s">
        <v>815</v>
      </c>
      <c r="B123" s="1" t="s">
        <v>816</v>
      </c>
      <c r="C123" s="2">
        <v>45869</v>
      </c>
      <c r="D123" s="1" t="s">
        <v>817</v>
      </c>
      <c r="E123" s="1" t="s">
        <v>812</v>
      </c>
      <c r="F123" s="1" t="s">
        <v>818</v>
      </c>
      <c r="G123" s="1">
        <v>244</v>
      </c>
      <c r="H123" s="1" t="s">
        <v>37</v>
      </c>
      <c r="I123" s="1" t="s">
        <v>110</v>
      </c>
      <c r="J123" s="1" t="s">
        <v>111</v>
      </c>
      <c r="K123" s="1" t="s">
        <v>51</v>
      </c>
      <c r="L123" s="1" t="s">
        <v>79</v>
      </c>
      <c r="M123" s="1" t="s">
        <v>819</v>
      </c>
      <c r="N123" s="1" t="s">
        <v>820</v>
      </c>
      <c r="O123" s="1" t="s">
        <v>55</v>
      </c>
      <c r="P123" s="1">
        <v>9626081493</v>
      </c>
      <c r="Q123" s="1" t="s">
        <v>39</v>
      </c>
      <c r="R123" s="1" t="s">
        <v>57</v>
      </c>
      <c r="S123" s="1" t="s">
        <v>114</v>
      </c>
      <c r="T123" s="1" t="s">
        <v>138</v>
      </c>
      <c r="U123" s="1" t="s">
        <v>84</v>
      </c>
      <c r="V123" s="1" t="s">
        <v>100</v>
      </c>
      <c r="W123" s="1" t="s">
        <v>126</v>
      </c>
      <c r="X123" s="1" t="s">
        <v>102</v>
      </c>
      <c r="Y123" s="1" t="s">
        <v>96</v>
      </c>
      <c r="Z123" s="1" t="s">
        <v>127</v>
      </c>
      <c r="AA123" s="1" t="s">
        <v>61</v>
      </c>
      <c r="AB123" s="1" t="s">
        <v>59</v>
      </c>
      <c r="AC123" s="1" t="s">
        <v>128</v>
      </c>
      <c r="AD123" s="1" t="s">
        <v>103</v>
      </c>
      <c r="AE123" s="1" t="s">
        <v>68</v>
      </c>
      <c r="AF123" s="1" t="s">
        <v>117</v>
      </c>
      <c r="AG123" s="1" t="s">
        <v>89</v>
      </c>
      <c r="AH123" s="1" t="s">
        <v>90</v>
      </c>
      <c r="AI123" s="1">
        <f>IFERROR(_xlfn.XLOOKUP(Table1[[#This Row],[Audio Url]],Qc!C:C,Qc!F:F),"")</f>
        <v>0</v>
      </c>
      <c r="AJ123" s="1" t="str">
        <f>IFERROR(_xlfn.XLOOKUP(Table1[[#This Row],[Audio Url]],Qc!C:C,Qc!E:E),"")</f>
        <v>Correctly Done</v>
      </c>
      <c r="AK123" s="1" t="s">
        <v>38</v>
      </c>
      <c r="AL123" s="1" t="s">
        <v>38</v>
      </c>
      <c r="AM123" s="1" t="s">
        <v>43</v>
      </c>
      <c r="AN123" s="1" t="s">
        <v>2243</v>
      </c>
      <c r="AO123" t="str">
        <f>IF(Table1[[#This Row],[Audio Duration (in secs)]]&gt;180,"Greater than 3 Minutes","Less than 3 Minutes")</f>
        <v>Greater than 3 Minutes</v>
      </c>
      <c r="AP12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3" t="str">
        <f>IFERROR(VLOOKUP(Table1[[#This Row],[சாதி/Caste]],MApping!$E$1:$F$10,2,0),"Others")</f>
        <v>MUKKULATHOR</v>
      </c>
      <c r="AR123">
        <f>VLOOKUP(Table1[[#This Row],[பாலினம்/Gender]],Factor!$F$26:$I$28,4,0)</f>
        <v>1.1351351351351351</v>
      </c>
      <c r="AS123">
        <f>VLOOKUP(Table1[[#This Row],[பதிலளித்தவரின் வயது/Age Group]],Factor!$F$35:$I$39,4,0)</f>
        <v>0.84</v>
      </c>
      <c r="AT123">
        <f>VLOOKUP(Table1[[#This Row],[பதிலளித்தவரின் வயது/Age Group]]&amp;Table1[[#This Row],[பாலினம்/Gender]],Factor!$A$45:$G$53,7,0)</f>
        <v>0.80769230769230771</v>
      </c>
      <c r="AU1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23">
        <f>VLOOKUP(Table1[[#This Row],[Rev Caste]],Factor!$F$59:$I$68,4,0)</f>
        <v>1.1057142857142856</v>
      </c>
      <c r="AW123">
        <f>Table1[[#This Row],[2021 Ae Factor]]*Table1[[#This Row],[Age &amp; Gender Factor]]</f>
        <v>1.6163537898544778</v>
      </c>
      <c r="AX123">
        <f t="shared" si="2"/>
        <v>10.4272896</v>
      </c>
      <c r="AY123">
        <f t="shared" si="3"/>
        <v>78.641170099999997</v>
      </c>
    </row>
    <row r="124" spans="1:51" x14ac:dyDescent="0.25">
      <c r="A124" s="1" t="s">
        <v>821</v>
      </c>
      <c r="B124" s="1" t="s">
        <v>822</v>
      </c>
      <c r="C124" s="2">
        <v>45869</v>
      </c>
      <c r="D124" s="1" t="s">
        <v>823</v>
      </c>
      <c r="E124" s="1" t="s">
        <v>824</v>
      </c>
      <c r="F124" s="1" t="s">
        <v>825</v>
      </c>
      <c r="G124" s="1">
        <v>269</v>
      </c>
      <c r="H124" s="1" t="s">
        <v>37</v>
      </c>
      <c r="I124" s="1" t="s">
        <v>77</v>
      </c>
      <c r="J124" s="1" t="s">
        <v>78</v>
      </c>
      <c r="K124" s="1" t="s">
        <v>51</v>
      </c>
      <c r="L124" s="1" t="s">
        <v>79</v>
      </c>
      <c r="M124" s="1" t="s">
        <v>80</v>
      </c>
      <c r="N124" s="1" t="s">
        <v>826</v>
      </c>
      <c r="O124" s="1" t="s">
        <v>136</v>
      </c>
      <c r="P124" s="1">
        <v>9344695026</v>
      </c>
      <c r="Q124" s="1" t="s">
        <v>82</v>
      </c>
      <c r="R124" s="1" t="s">
        <v>83</v>
      </c>
      <c r="S124" s="1" t="s">
        <v>58</v>
      </c>
      <c r="T124" s="1" t="s">
        <v>138</v>
      </c>
      <c r="U124" s="1" t="s">
        <v>302</v>
      </c>
      <c r="V124" s="1" t="s">
        <v>166</v>
      </c>
      <c r="W124" s="1" t="s">
        <v>62</v>
      </c>
      <c r="X124" s="1" t="s">
        <v>102</v>
      </c>
      <c r="Y124" s="1" t="s">
        <v>289</v>
      </c>
      <c r="Z124" s="1" t="s">
        <v>127</v>
      </c>
      <c r="AA124" s="1" t="s">
        <v>139</v>
      </c>
      <c r="AB124" s="1" t="s">
        <v>85</v>
      </c>
      <c r="AC124" s="1" t="s">
        <v>128</v>
      </c>
      <c r="AD124" s="1" t="s">
        <v>103</v>
      </c>
      <c r="AE124" s="1" t="s">
        <v>68</v>
      </c>
      <c r="AF124" s="1" t="s">
        <v>117</v>
      </c>
      <c r="AG124" s="1" t="s">
        <v>278</v>
      </c>
      <c r="AH124" s="1" t="s">
        <v>279</v>
      </c>
      <c r="AI124" s="1">
        <f>IFERROR(_xlfn.XLOOKUP(Table1[[#This Row],[Audio Url]],Qc!C:C,Qc!F:F),"")</f>
        <v>0</v>
      </c>
      <c r="AJ124" s="1" t="str">
        <f>IFERROR(_xlfn.XLOOKUP(Table1[[#This Row],[Audio Url]],Qc!C:C,Qc!E:E),"")</f>
        <v>Correctly Done</v>
      </c>
      <c r="AK124" s="1" t="s">
        <v>38</v>
      </c>
      <c r="AL124" s="1" t="s">
        <v>38</v>
      </c>
      <c r="AM124" s="1" t="s">
        <v>43</v>
      </c>
      <c r="AN124" s="1" t="s">
        <v>2243</v>
      </c>
      <c r="AO124" t="str">
        <f>IF(Table1[[#This Row],[Audio Duration (in secs)]]&gt;180,"Greater than 3 Minutes","Less than 3 Minutes")</f>
        <v>Greater than 3 Minutes</v>
      </c>
      <c r="AP12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4" t="str">
        <f>IFERROR(VLOOKUP(Table1[[#This Row],[சாதி/Caste]],MApping!$E$1:$F$10,2,0),"Others")</f>
        <v>MUSLIM</v>
      </c>
      <c r="AR124">
        <f>VLOOKUP(Table1[[#This Row],[பாலினம்/Gender]],Factor!$F$26:$I$28,4,0)</f>
        <v>0.8936170212765957</v>
      </c>
      <c r="AS124">
        <f>VLOOKUP(Table1[[#This Row],[பதிலளித்தவரின் வயது/Age Group]],Factor!$F$35:$I$39,4,0)</f>
        <v>0.84848484848484851</v>
      </c>
      <c r="AT124">
        <f>VLOOKUP(Table1[[#This Row],[பதிலளித்தவரின் வயது/Age Group]]&amp;Table1[[#This Row],[பாலினம்/Gender]],Factor!$A$45:$G$53,7,0)</f>
        <v>0.70000000000000007</v>
      </c>
      <c r="AU1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4">
        <f>VLOOKUP(Table1[[#This Row],[Rev Caste]],Factor!$F$59:$I$68,4,0)</f>
        <v>1.2600000000000002</v>
      </c>
      <c r="AW124">
        <f>Table1[[#This Row],[2021 Ae Factor]]*Table1[[#This Row],[Age &amp; Gender Factor]]</f>
        <v>0.70000000000000007</v>
      </c>
      <c r="AX124">
        <f t="shared" si="2"/>
        <v>10.454682699999999</v>
      </c>
      <c r="AY124">
        <f t="shared" si="3"/>
        <v>78.705302799999998</v>
      </c>
    </row>
    <row r="125" spans="1:51" x14ac:dyDescent="0.25">
      <c r="A125" s="1" t="s">
        <v>827</v>
      </c>
      <c r="B125" s="1" t="s">
        <v>828</v>
      </c>
      <c r="C125" s="2">
        <v>45869</v>
      </c>
      <c r="D125" s="1" t="s">
        <v>829</v>
      </c>
      <c r="E125" s="1" t="s">
        <v>812</v>
      </c>
      <c r="F125" s="1" t="s">
        <v>830</v>
      </c>
      <c r="G125" s="1">
        <v>156</v>
      </c>
      <c r="H125" s="1" t="s">
        <v>37</v>
      </c>
      <c r="I125" s="1" t="s">
        <v>110</v>
      </c>
      <c r="J125" s="1" t="s">
        <v>111</v>
      </c>
      <c r="K125" s="1" t="s">
        <v>51</v>
      </c>
      <c r="L125" s="1" t="s">
        <v>79</v>
      </c>
      <c r="M125" s="1" t="s">
        <v>513</v>
      </c>
      <c r="N125" s="1" t="s">
        <v>831</v>
      </c>
      <c r="O125" s="1" t="s">
        <v>55</v>
      </c>
      <c r="P125" s="1">
        <v>7904375632</v>
      </c>
      <c r="Q125" s="1" t="s">
        <v>82</v>
      </c>
      <c r="R125" s="1" t="s">
        <v>57</v>
      </c>
      <c r="S125" s="1" t="s">
        <v>58</v>
      </c>
      <c r="T125" s="1" t="s">
        <v>138</v>
      </c>
      <c r="U125" s="1" t="s">
        <v>84</v>
      </c>
      <c r="V125" s="1" t="s">
        <v>61</v>
      </c>
      <c r="W125" s="1" t="s">
        <v>126</v>
      </c>
      <c r="X125" s="1" t="s">
        <v>115</v>
      </c>
      <c r="Y125" s="1" t="s">
        <v>38</v>
      </c>
      <c r="Z125" s="1" t="s">
        <v>127</v>
      </c>
      <c r="AA125" s="1" t="s">
        <v>61</v>
      </c>
      <c r="AB125" s="1" t="s">
        <v>85</v>
      </c>
      <c r="AC125" s="1" t="s">
        <v>128</v>
      </c>
      <c r="AD125" s="1" t="s">
        <v>103</v>
      </c>
      <c r="AE125" s="1" t="s">
        <v>102</v>
      </c>
      <c r="AF125" s="1" t="s">
        <v>117</v>
      </c>
      <c r="AG125" s="1" t="s">
        <v>70</v>
      </c>
      <c r="AH125" s="1" t="s">
        <v>90</v>
      </c>
      <c r="AI125" s="1">
        <f>IFERROR(_xlfn.XLOOKUP(Table1[[#This Row],[Audio Url]],Qc!C:C,Qc!F:F),"")</f>
        <v>0</v>
      </c>
      <c r="AJ125" s="1" t="str">
        <f>IFERROR(_xlfn.XLOOKUP(Table1[[#This Row],[Audio Url]],Qc!C:C,Qc!E:E),"")</f>
        <v>Not Asking All The Questions</v>
      </c>
      <c r="AK125" s="1" t="s">
        <v>38</v>
      </c>
      <c r="AL125" s="1" t="s">
        <v>38</v>
      </c>
      <c r="AM125" s="1" t="s">
        <v>43</v>
      </c>
      <c r="AN125" s="1" t="s">
        <v>2243</v>
      </c>
      <c r="AO125" t="str">
        <f>IF(Table1[[#This Row],[Audio Duration (in secs)]]&gt;180,"Greater than 3 Minutes","Less than 3 Minutes")</f>
        <v>Less than 3 Minutes</v>
      </c>
      <c r="AP12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25" t="str">
        <f>IFERROR(VLOOKUP(Table1[[#This Row],[சாதி/Caste]],MApping!$E$1:$F$10,2,0),"Others")</f>
        <v>MUKKULATHOR</v>
      </c>
      <c r="AR125">
        <f>VLOOKUP(Table1[[#This Row],[பாலினம்/Gender]],Factor!$F$26:$I$28,4,0)</f>
        <v>1.1351351351351351</v>
      </c>
      <c r="AS125">
        <f>VLOOKUP(Table1[[#This Row],[பதிலளித்தவரின் வயது/Age Group]],Factor!$F$35:$I$39,4,0)</f>
        <v>0.84848484848484851</v>
      </c>
      <c r="AT125">
        <f>VLOOKUP(Table1[[#This Row],[பதிலளித்தவரின் வயது/Age Group]]&amp;Table1[[#This Row],[பாலினம்/Gender]],Factor!$A$45:$G$53,7,0)</f>
        <v>1.0769230769230769</v>
      </c>
      <c r="AU1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25">
        <f>VLOOKUP(Table1[[#This Row],[Rev Caste]],Factor!$F$59:$I$68,4,0)</f>
        <v>1.1057142857142856</v>
      </c>
      <c r="AW125">
        <f>Table1[[#This Row],[2021 Ae Factor]]*Table1[[#This Row],[Age &amp; Gender Factor]]</f>
        <v>0.63746701507763626</v>
      </c>
      <c r="AX125">
        <f t="shared" si="2"/>
        <v>10.427446399999999</v>
      </c>
      <c r="AY125">
        <f t="shared" si="3"/>
        <v>78.641469499999999</v>
      </c>
    </row>
    <row r="126" spans="1:51" x14ac:dyDescent="0.25">
      <c r="A126" s="1" t="s">
        <v>833</v>
      </c>
      <c r="B126" s="1" t="s">
        <v>834</v>
      </c>
      <c r="C126" s="2">
        <v>45869</v>
      </c>
      <c r="D126" s="1" t="s">
        <v>835</v>
      </c>
      <c r="E126" s="1" t="s">
        <v>836</v>
      </c>
      <c r="F126" s="1" t="s">
        <v>837</v>
      </c>
      <c r="G126" s="1">
        <v>427</v>
      </c>
      <c r="H126" s="1" t="s">
        <v>37</v>
      </c>
      <c r="I126" s="1" t="s">
        <v>245</v>
      </c>
      <c r="J126" s="1" t="s">
        <v>246</v>
      </c>
      <c r="K126" s="1" t="s">
        <v>51</v>
      </c>
      <c r="L126" s="1" t="s">
        <v>79</v>
      </c>
      <c r="M126" s="1" t="s">
        <v>819</v>
      </c>
      <c r="N126" s="1" t="s">
        <v>838</v>
      </c>
      <c r="O126" s="1" t="s">
        <v>55</v>
      </c>
      <c r="P126" s="1">
        <v>7667282020</v>
      </c>
      <c r="Q126" s="1" t="s">
        <v>39</v>
      </c>
      <c r="R126" s="1" t="s">
        <v>220</v>
      </c>
      <c r="S126" s="1" t="s">
        <v>114</v>
      </c>
      <c r="T126" s="1" t="s">
        <v>59</v>
      </c>
      <c r="U126" s="1" t="s">
        <v>84</v>
      </c>
      <c r="V126" s="1" t="s">
        <v>61</v>
      </c>
      <c r="W126" s="1" t="s">
        <v>126</v>
      </c>
      <c r="X126" s="1" t="s">
        <v>102</v>
      </c>
      <c r="Y126" s="1" t="s">
        <v>96</v>
      </c>
      <c r="Z126" s="1" t="s">
        <v>127</v>
      </c>
      <c r="AA126" s="1" t="s">
        <v>100</v>
      </c>
      <c r="AB126" s="1" t="s">
        <v>59</v>
      </c>
      <c r="AC126" s="1" t="s">
        <v>128</v>
      </c>
      <c r="AD126" s="1" t="s">
        <v>87</v>
      </c>
      <c r="AE126" s="1" t="s">
        <v>102</v>
      </c>
      <c r="AF126" s="1" t="s">
        <v>104</v>
      </c>
      <c r="AG126" s="1" t="s">
        <v>118</v>
      </c>
      <c r="AH126" s="1" t="s">
        <v>42</v>
      </c>
      <c r="AI126" s="1" t="str">
        <f>IFERROR(_xlfn.XLOOKUP(Table1[[#This Row],[Audio Url]],Qc!C:C,Qc!F:F),"")</f>
        <v xml:space="preserve">asking only name and number </v>
      </c>
      <c r="AJ126" s="1" t="str">
        <f>IFERROR(_xlfn.XLOOKUP(Table1[[#This Row],[Audio Url]],Qc!C:C,Qc!E:E),"")</f>
        <v>Not Doing It Properly</v>
      </c>
      <c r="AK126" s="1" t="s">
        <v>38</v>
      </c>
      <c r="AL126" s="1" t="s">
        <v>38</v>
      </c>
      <c r="AM126" s="1" t="s">
        <v>43</v>
      </c>
      <c r="AN126" s="1" t="s">
        <v>2243</v>
      </c>
      <c r="AO126" t="str">
        <f>IF(Table1[[#This Row],[Audio Duration (in secs)]]&gt;180,"Greater than 3 Minutes","Less than 3 Minutes")</f>
        <v>Greater than 3 Minutes</v>
      </c>
      <c r="AP12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6" t="str">
        <f>IFERROR(VLOOKUP(Table1[[#This Row],[சாதி/Caste]],MApping!$E$1:$F$10,2,0),"Others")</f>
        <v>DEVENDRA KULA VELLALAR</v>
      </c>
      <c r="AR126">
        <f>VLOOKUP(Table1[[#This Row],[பாலினம்/Gender]],Factor!$F$26:$I$28,4,0)</f>
        <v>1.1351351351351351</v>
      </c>
      <c r="AS126">
        <f>VLOOKUP(Table1[[#This Row],[பதிலளித்தவரின் வயது/Age Group]],Factor!$F$35:$I$39,4,0)</f>
        <v>0.84</v>
      </c>
      <c r="AT126">
        <f>VLOOKUP(Table1[[#This Row],[பதிலளித்தவரின் வயது/Age Group]]&amp;Table1[[#This Row],[பாலினம்/Gender]],Factor!$A$45:$G$53,7,0)</f>
        <v>0.80769230769230771</v>
      </c>
      <c r="AU1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26">
        <f>VLOOKUP(Table1[[#This Row],[Rev Caste]],Factor!$F$59:$I$68,4,0)</f>
        <v>1.6390243902439026</v>
      </c>
      <c r="AW126">
        <f>Table1[[#This Row],[2021 Ae Factor]]*Table1[[#This Row],[Age &amp; Gender Factor]]</f>
        <v>0.47810026130822719</v>
      </c>
      <c r="AX126">
        <f t="shared" si="2"/>
        <v>10.429779999999999</v>
      </c>
      <c r="AY126">
        <f t="shared" si="3"/>
        <v>78.641186700000006</v>
      </c>
    </row>
    <row r="127" spans="1:51" x14ac:dyDescent="0.25">
      <c r="A127" s="1" t="s">
        <v>839</v>
      </c>
      <c r="B127" s="1" t="s">
        <v>840</v>
      </c>
      <c r="C127" s="2">
        <v>45869</v>
      </c>
      <c r="D127" s="1" t="s">
        <v>841</v>
      </c>
      <c r="E127" s="1" t="s">
        <v>458</v>
      </c>
      <c r="F127" s="1" t="s">
        <v>842</v>
      </c>
      <c r="G127" s="1">
        <v>241</v>
      </c>
      <c r="H127" s="1" t="s">
        <v>37</v>
      </c>
      <c r="I127" s="1" t="s">
        <v>77</v>
      </c>
      <c r="J127" s="1" t="s">
        <v>78</v>
      </c>
      <c r="K127" s="1" t="s">
        <v>51</v>
      </c>
      <c r="L127" s="1" t="s">
        <v>79</v>
      </c>
      <c r="M127" s="1" t="s">
        <v>80</v>
      </c>
      <c r="N127" s="1" t="s">
        <v>843</v>
      </c>
      <c r="O127" s="1" t="s">
        <v>136</v>
      </c>
      <c r="P127" s="1">
        <v>9344044543</v>
      </c>
      <c r="Q127" s="1" t="s">
        <v>82</v>
      </c>
      <c r="R127" s="1" t="s">
        <v>83</v>
      </c>
      <c r="S127" s="1" t="s">
        <v>58</v>
      </c>
      <c r="T127" s="1" t="s">
        <v>138</v>
      </c>
      <c r="U127" s="1" t="s">
        <v>302</v>
      </c>
      <c r="V127" s="1" t="s">
        <v>186</v>
      </c>
      <c r="W127" s="1" t="s">
        <v>62</v>
      </c>
      <c r="X127" s="1" t="s">
        <v>102</v>
      </c>
      <c r="Y127" s="1" t="s">
        <v>289</v>
      </c>
      <c r="Z127" s="1" t="s">
        <v>127</v>
      </c>
      <c r="AA127" s="1" t="s">
        <v>100</v>
      </c>
      <c r="AB127" s="1" t="s">
        <v>85</v>
      </c>
      <c r="AC127" s="1" t="s">
        <v>66</v>
      </c>
      <c r="AD127" s="1" t="s">
        <v>67</v>
      </c>
      <c r="AE127" s="1" t="s">
        <v>68</v>
      </c>
      <c r="AF127" s="1" t="s">
        <v>117</v>
      </c>
      <c r="AG127" s="1" t="s">
        <v>278</v>
      </c>
      <c r="AH127" s="1" t="s">
        <v>279</v>
      </c>
      <c r="AI127" s="1">
        <f>IFERROR(_xlfn.XLOOKUP(Table1[[#This Row],[Audio Url]],Qc!C:C,Qc!F:F),"")</f>
        <v>0</v>
      </c>
      <c r="AJ127" s="1" t="str">
        <f>IFERROR(_xlfn.XLOOKUP(Table1[[#This Row],[Audio Url]],Qc!C:C,Qc!E:E),"")</f>
        <v>Correctly Done</v>
      </c>
      <c r="AK127" s="1" t="s">
        <v>38</v>
      </c>
      <c r="AL127" s="1" t="s">
        <v>38</v>
      </c>
      <c r="AM127" s="1" t="s">
        <v>43</v>
      </c>
      <c r="AN127" s="1" t="s">
        <v>2243</v>
      </c>
      <c r="AO127" t="str">
        <f>IF(Table1[[#This Row],[Audio Duration (in secs)]]&gt;180,"Greater than 3 Minutes","Less than 3 Minutes")</f>
        <v>Greater than 3 Minutes</v>
      </c>
      <c r="AP12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7" t="str">
        <f>IFERROR(VLOOKUP(Table1[[#This Row],[சாதி/Caste]],MApping!$E$1:$F$10,2,0),"Others")</f>
        <v>MUSLIM</v>
      </c>
      <c r="AR127">
        <f>VLOOKUP(Table1[[#This Row],[பாலினம்/Gender]],Factor!$F$26:$I$28,4,0)</f>
        <v>0.8936170212765957</v>
      </c>
      <c r="AS127">
        <f>VLOOKUP(Table1[[#This Row],[பதிலளித்தவரின் வயது/Age Group]],Factor!$F$35:$I$39,4,0)</f>
        <v>0.84848484848484851</v>
      </c>
      <c r="AT127">
        <f>VLOOKUP(Table1[[#This Row],[பதிலளித்தவரின் வயது/Age Group]]&amp;Table1[[#This Row],[பாலினம்/Gender]],Factor!$A$45:$G$53,7,0)</f>
        <v>0.70000000000000007</v>
      </c>
      <c r="AU1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27">
        <f>VLOOKUP(Table1[[#This Row],[Rev Caste]],Factor!$F$59:$I$68,4,0)</f>
        <v>1.2600000000000002</v>
      </c>
      <c r="AW127">
        <f>Table1[[#This Row],[2021 Ae Factor]]*Table1[[#This Row],[Age &amp; Gender Factor]]</f>
        <v>0.70000000000000007</v>
      </c>
      <c r="AX127">
        <f t="shared" si="2"/>
        <v>10.454675200000001</v>
      </c>
      <c r="AY127">
        <f t="shared" si="3"/>
        <v>78.705101600000006</v>
      </c>
    </row>
    <row r="128" spans="1:51" x14ac:dyDescent="0.25">
      <c r="A128" s="1" t="s">
        <v>844</v>
      </c>
      <c r="B128" s="1" t="s">
        <v>845</v>
      </c>
      <c r="C128" s="2">
        <v>45869</v>
      </c>
      <c r="D128" s="1" t="s">
        <v>846</v>
      </c>
      <c r="E128" s="1" t="s">
        <v>836</v>
      </c>
      <c r="F128" s="1" t="s">
        <v>847</v>
      </c>
      <c r="G128" s="1">
        <v>381</v>
      </c>
      <c r="H128" s="1" t="s">
        <v>37</v>
      </c>
      <c r="I128" s="1" t="s">
        <v>110</v>
      </c>
      <c r="J128" s="1" t="s">
        <v>111</v>
      </c>
      <c r="K128" s="1" t="s">
        <v>51</v>
      </c>
      <c r="L128" s="1" t="s">
        <v>79</v>
      </c>
      <c r="M128" s="1" t="s">
        <v>819</v>
      </c>
      <c r="N128" s="1" t="s">
        <v>848</v>
      </c>
      <c r="O128" s="1" t="s">
        <v>136</v>
      </c>
      <c r="P128" s="1">
        <v>9750171904</v>
      </c>
      <c r="Q128" s="1" t="s">
        <v>56</v>
      </c>
      <c r="R128" s="1" t="s">
        <v>137</v>
      </c>
      <c r="S128" s="1" t="s">
        <v>114</v>
      </c>
      <c r="T128" s="1" t="s">
        <v>59</v>
      </c>
      <c r="U128" s="1" t="s">
        <v>84</v>
      </c>
      <c r="V128" s="1" t="s">
        <v>61</v>
      </c>
      <c r="W128" s="1" t="s">
        <v>62</v>
      </c>
      <c r="X128" s="1" t="s">
        <v>102</v>
      </c>
      <c r="Y128" s="1" t="s">
        <v>96</v>
      </c>
      <c r="Z128" s="1" t="s">
        <v>127</v>
      </c>
      <c r="AA128" s="1" t="s">
        <v>100</v>
      </c>
      <c r="AB128" s="1" t="s">
        <v>59</v>
      </c>
      <c r="AC128" s="1" t="s">
        <v>128</v>
      </c>
      <c r="AD128" s="1" t="s">
        <v>87</v>
      </c>
      <c r="AE128" s="1" t="s">
        <v>624</v>
      </c>
      <c r="AF128" s="1" t="s">
        <v>69</v>
      </c>
      <c r="AG128" s="1" t="s">
        <v>89</v>
      </c>
      <c r="AH128" s="1" t="s">
        <v>270</v>
      </c>
      <c r="AI128" s="1" t="str">
        <f>IFERROR(_xlfn.XLOOKUP(Table1[[#This Row],[Audio Url]],Qc!C:C,Qc!F:F),"")</f>
        <v/>
      </c>
      <c r="AJ128" s="1" t="str">
        <f>IFERROR(_xlfn.XLOOKUP(Table1[[#This Row],[Audio Url]],Qc!C:C,Qc!E:E),"")</f>
        <v/>
      </c>
      <c r="AK128" s="1" t="s">
        <v>38</v>
      </c>
      <c r="AL128" s="1" t="s">
        <v>38</v>
      </c>
      <c r="AM128" s="1" t="s">
        <v>43</v>
      </c>
      <c r="AN128" s="1" t="s">
        <v>2243</v>
      </c>
      <c r="AO128" t="str">
        <f>IF(Table1[[#This Row],[Audio Duration (in secs)]]&gt;180,"Greater than 3 Minutes","Less than 3 Minutes")</f>
        <v>Greater than 3 Minutes</v>
      </c>
      <c r="AP12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28" t="str">
        <f>IFERROR(VLOOKUP(Table1[[#This Row],[சாதி/Caste]],MApping!$E$1:$F$10,2,0),"Others")</f>
        <v>MUTTARAIYAR</v>
      </c>
      <c r="AR128">
        <f>VLOOKUP(Table1[[#This Row],[பாலினம்/Gender]],Factor!$F$26:$I$28,4,0)</f>
        <v>0.8936170212765957</v>
      </c>
      <c r="AS128">
        <f>VLOOKUP(Table1[[#This Row],[பதிலளித்தவரின் வயது/Age Group]],Factor!$F$35:$I$39,4,0)</f>
        <v>1.2824427480916032</v>
      </c>
      <c r="AT128">
        <f>VLOOKUP(Table1[[#This Row],[பதிலளித்தவரின் வயது/Age Group]]&amp;Table1[[#This Row],[பாலினம்/Gender]],Factor!$A$45:$G$53,7,0)</f>
        <v>0.95454545454545459</v>
      </c>
      <c r="AU1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28">
        <f>VLOOKUP(Table1[[#This Row],[Rev Caste]],Factor!$F$59:$I$68,4,0)</f>
        <v>2.0275862068965518</v>
      </c>
      <c r="AW128">
        <f>Table1[[#This Row],[2021 Ae Factor]]*Table1[[#This Row],[Age &amp; Gender Factor]]</f>
        <v>0.56502758154608668</v>
      </c>
      <c r="AX128">
        <f t="shared" si="2"/>
        <v>10.4306082</v>
      </c>
      <c r="AY128">
        <f t="shared" si="3"/>
        <v>78.640818100000004</v>
      </c>
    </row>
    <row r="129" spans="1:51" x14ac:dyDescent="0.25">
      <c r="A129" s="1" t="s">
        <v>849</v>
      </c>
      <c r="B129" s="1" t="s">
        <v>850</v>
      </c>
      <c r="C129" s="2">
        <v>45869</v>
      </c>
      <c r="D129" s="1" t="s">
        <v>851</v>
      </c>
      <c r="E129" s="1" t="s">
        <v>836</v>
      </c>
      <c r="F129" s="1" t="s">
        <v>852</v>
      </c>
      <c r="G129" s="1">
        <v>281</v>
      </c>
      <c r="H129" s="1" t="s">
        <v>37</v>
      </c>
      <c r="I129" s="1" t="s">
        <v>245</v>
      </c>
      <c r="J129" s="1" t="s">
        <v>246</v>
      </c>
      <c r="K129" s="1" t="s">
        <v>51</v>
      </c>
      <c r="L129" s="1" t="s">
        <v>79</v>
      </c>
      <c r="M129" s="1" t="s">
        <v>819</v>
      </c>
      <c r="N129" s="1" t="s">
        <v>853</v>
      </c>
      <c r="O129" s="1" t="s">
        <v>55</v>
      </c>
      <c r="P129" s="1">
        <v>9500010028</v>
      </c>
      <c r="Q129" s="1" t="s">
        <v>56</v>
      </c>
      <c r="R129" s="1" t="s">
        <v>125</v>
      </c>
      <c r="S129" s="1" t="s">
        <v>114</v>
      </c>
      <c r="T129" s="1" t="s">
        <v>138</v>
      </c>
      <c r="U129" s="1" t="s">
        <v>84</v>
      </c>
      <c r="V129" s="1" t="s">
        <v>100</v>
      </c>
      <c r="W129" s="1" t="s">
        <v>126</v>
      </c>
      <c r="X129" s="1" t="s">
        <v>115</v>
      </c>
      <c r="Y129" s="1" t="s">
        <v>38</v>
      </c>
      <c r="Z129" s="1" t="s">
        <v>127</v>
      </c>
      <c r="AA129" s="1" t="s">
        <v>61</v>
      </c>
      <c r="AB129" s="1" t="s">
        <v>59</v>
      </c>
      <c r="AC129" s="1" t="s">
        <v>128</v>
      </c>
      <c r="AD129" s="1" t="s">
        <v>87</v>
      </c>
      <c r="AE129" s="1" t="s">
        <v>624</v>
      </c>
      <c r="AF129" s="1" t="s">
        <v>104</v>
      </c>
      <c r="AG129" s="1" t="s">
        <v>278</v>
      </c>
      <c r="AH129" s="1" t="s">
        <v>279</v>
      </c>
      <c r="AI129" s="1">
        <f>IFERROR(_xlfn.XLOOKUP(Table1[[#This Row],[Audio Url]],Qc!C:C,Qc!F:F),"")</f>
        <v>0</v>
      </c>
      <c r="AJ129" s="1" t="str">
        <f>IFERROR(_xlfn.XLOOKUP(Table1[[#This Row],[Audio Url]],Qc!C:C,Qc!E:E),"")</f>
        <v>Fake Audio/Empty Audio</v>
      </c>
      <c r="AK129" s="1" t="s">
        <v>38</v>
      </c>
      <c r="AL129" s="1" t="s">
        <v>38</v>
      </c>
      <c r="AM129" s="1" t="s">
        <v>43</v>
      </c>
      <c r="AN129" s="1" t="s">
        <v>2242</v>
      </c>
      <c r="AO129" t="str">
        <f>IF(Table1[[#This Row],[Audio Duration (in secs)]]&gt;180,"Greater than 3 Minutes","Less than 3 Minutes")</f>
        <v>Greater than 3 Minutes</v>
      </c>
      <c r="AP12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29" t="str">
        <f>IFERROR(VLOOKUP(Table1[[#This Row],[சாதி/Caste]],MApping!$E$1:$F$10,2,0),"Others")</f>
        <v>MUSLIM</v>
      </c>
      <c r="AR129">
        <f>VLOOKUP(Table1[[#This Row],[பாலினம்/Gender]],Factor!$F$26:$I$28,4,0)</f>
        <v>1.1351351351351351</v>
      </c>
      <c r="AS129">
        <f>VLOOKUP(Table1[[#This Row],[பதிலளித்தவரின் வயது/Age Group]],Factor!$F$35:$I$39,4,0)</f>
        <v>1.2824427480916032</v>
      </c>
      <c r="AT129">
        <f>VLOOKUP(Table1[[#This Row],[பதிலளித்தவரின் வயது/Age Group]]&amp;Table1[[#This Row],[பாலினம்/Gender]],Factor!$A$45:$G$53,7,0)</f>
        <v>1.9534883720930234</v>
      </c>
      <c r="AU1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29">
        <f>VLOOKUP(Table1[[#This Row],[Rev Caste]],Factor!$F$59:$I$68,4,0)</f>
        <v>1.2600000000000002</v>
      </c>
      <c r="AW129">
        <f>Table1[[#This Row],[2021 Ae Factor]]*Table1[[#This Row],[Age &amp; Gender Factor]]</f>
        <v>3.9093207940666437</v>
      </c>
      <c r="AX129">
        <f t="shared" si="2"/>
        <v>10.429858299999999</v>
      </c>
      <c r="AY129">
        <f t="shared" si="3"/>
        <v>78.640858399999999</v>
      </c>
    </row>
    <row r="130" spans="1:51" x14ac:dyDescent="0.25">
      <c r="A130" s="1" t="s">
        <v>854</v>
      </c>
      <c r="B130" s="1" t="s">
        <v>855</v>
      </c>
      <c r="C130" s="2">
        <v>45869</v>
      </c>
      <c r="D130" s="1" t="s">
        <v>856</v>
      </c>
      <c r="E130" s="1" t="s">
        <v>806</v>
      </c>
      <c r="F130" s="1" t="s">
        <v>857</v>
      </c>
      <c r="G130" s="1">
        <v>309</v>
      </c>
      <c r="H130" s="1" t="s">
        <v>37</v>
      </c>
      <c r="I130" s="1" t="s">
        <v>77</v>
      </c>
      <c r="J130" s="1" t="s">
        <v>78</v>
      </c>
      <c r="K130" s="1" t="s">
        <v>51</v>
      </c>
      <c r="L130" s="1" t="s">
        <v>79</v>
      </c>
      <c r="M130" s="1" t="s">
        <v>80</v>
      </c>
      <c r="N130" s="1" t="s">
        <v>858</v>
      </c>
      <c r="O130" s="1" t="s">
        <v>136</v>
      </c>
      <c r="P130" s="1">
        <v>9025901093</v>
      </c>
      <c r="Q130" s="1" t="s">
        <v>56</v>
      </c>
      <c r="R130" s="1" t="s">
        <v>137</v>
      </c>
      <c r="S130" s="1" t="s">
        <v>58</v>
      </c>
      <c r="T130" s="1" t="s">
        <v>138</v>
      </c>
      <c r="U130" s="1" t="s">
        <v>302</v>
      </c>
      <c r="V130" s="1" t="s">
        <v>166</v>
      </c>
      <c r="W130" s="1" t="s">
        <v>101</v>
      </c>
      <c r="X130" s="1" t="s">
        <v>859</v>
      </c>
      <c r="Y130" s="1" t="s">
        <v>38</v>
      </c>
      <c r="Z130" s="1" t="s">
        <v>64</v>
      </c>
      <c r="AA130" s="1" t="s">
        <v>38</v>
      </c>
      <c r="AB130" s="1" t="s">
        <v>85</v>
      </c>
      <c r="AC130" s="1" t="s">
        <v>66</v>
      </c>
      <c r="AD130" s="1" t="s">
        <v>103</v>
      </c>
      <c r="AE130" s="1" t="s">
        <v>480</v>
      </c>
      <c r="AF130" s="1" t="s">
        <v>69</v>
      </c>
      <c r="AG130" s="1" t="s">
        <v>278</v>
      </c>
      <c r="AH130" s="1" t="s">
        <v>279</v>
      </c>
      <c r="AI130" s="1">
        <f>IFERROR(_xlfn.XLOOKUP(Table1[[#This Row],[Audio Url]],Qc!C:C,Qc!F:F),"")</f>
        <v>0</v>
      </c>
      <c r="AJ130" s="1" t="str">
        <f>IFERROR(_xlfn.XLOOKUP(Table1[[#This Row],[Audio Url]],Qc!C:C,Qc!E:E),"")</f>
        <v>Correctly Done</v>
      </c>
      <c r="AK130" s="1" t="s">
        <v>38</v>
      </c>
      <c r="AL130" s="1" t="s">
        <v>38</v>
      </c>
      <c r="AM130" s="1" t="s">
        <v>43</v>
      </c>
      <c r="AN130" s="1" t="s">
        <v>2243</v>
      </c>
      <c r="AO130" t="str">
        <f>IF(Table1[[#This Row],[Audio Duration (in secs)]]&gt;180,"Greater than 3 Minutes","Less than 3 Minutes")</f>
        <v>Greater than 3 Minutes</v>
      </c>
      <c r="AP13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BJP</v>
      </c>
      <c r="AQ130" t="str">
        <f>IFERROR(VLOOKUP(Table1[[#This Row],[சாதி/Caste]],MApping!$E$1:$F$10,2,0),"Others")</f>
        <v>MUSLIM</v>
      </c>
      <c r="AR130">
        <f>VLOOKUP(Table1[[#This Row],[பாலினம்/Gender]],Factor!$F$26:$I$28,4,0)</f>
        <v>0.8936170212765957</v>
      </c>
      <c r="AS130">
        <f>VLOOKUP(Table1[[#This Row],[பதிலளித்தவரின் வயது/Age Group]],Factor!$F$35:$I$39,4,0)</f>
        <v>1.2824427480916032</v>
      </c>
      <c r="AT130">
        <f>VLOOKUP(Table1[[#This Row],[பதிலளித்தவரின் வயது/Age Group]]&amp;Table1[[#This Row],[பாலினம்/Gender]],Factor!$A$45:$G$53,7,0)</f>
        <v>0.95454545454545459</v>
      </c>
      <c r="AU1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0">
        <f>VLOOKUP(Table1[[#This Row],[Rev Caste]],Factor!$F$59:$I$68,4,0)</f>
        <v>1.2600000000000002</v>
      </c>
      <c r="AW130">
        <f>Table1[[#This Row],[2021 Ae Factor]]*Table1[[#This Row],[Age &amp; Gender Factor]]</f>
        <v>0.95454545454545459</v>
      </c>
      <c r="AX130">
        <f t="shared" ref="AX130:AX193" si="4">VALUE(MID(D130,2,FIND(",",D130)-2))</f>
        <v>10.4547612</v>
      </c>
      <c r="AY130">
        <f t="shared" ref="AY130:AY193" si="5">VALUE(MID(D130, FIND(",",D130)+2, FIND(")",D130)-FIND(",",D130)-2))</f>
        <v>78.705395999999993</v>
      </c>
    </row>
    <row r="131" spans="1:51" x14ac:dyDescent="0.25">
      <c r="A131" s="1" t="s">
        <v>860</v>
      </c>
      <c r="B131" s="1" t="s">
        <v>861</v>
      </c>
      <c r="C131" s="2">
        <v>45869</v>
      </c>
      <c r="D131" s="1" t="s">
        <v>862</v>
      </c>
      <c r="E131" s="1" t="s">
        <v>38</v>
      </c>
      <c r="F131" s="1" t="s">
        <v>863</v>
      </c>
      <c r="G131" s="1">
        <v>238</v>
      </c>
      <c r="H131" s="1" t="s">
        <v>37</v>
      </c>
      <c r="I131" s="1" t="s">
        <v>110</v>
      </c>
      <c r="J131" s="1" t="s">
        <v>111</v>
      </c>
      <c r="K131" s="1" t="s">
        <v>51</v>
      </c>
      <c r="L131" s="1" t="s">
        <v>79</v>
      </c>
      <c r="M131" s="1" t="s">
        <v>819</v>
      </c>
      <c r="N131" s="1" t="s">
        <v>864</v>
      </c>
      <c r="O131" s="1" t="s">
        <v>55</v>
      </c>
      <c r="P131" s="1">
        <v>7826938483</v>
      </c>
      <c r="Q131" s="1" t="s">
        <v>56</v>
      </c>
      <c r="R131" s="1" t="s">
        <v>57</v>
      </c>
      <c r="S131" s="1" t="s">
        <v>58</v>
      </c>
      <c r="T131" s="1" t="s">
        <v>99</v>
      </c>
      <c r="U131" s="1" t="s">
        <v>302</v>
      </c>
      <c r="V131" s="1" t="s">
        <v>166</v>
      </c>
      <c r="W131" s="1" t="s">
        <v>62</v>
      </c>
      <c r="X131" s="1" t="s">
        <v>102</v>
      </c>
      <c r="Y131" s="1" t="s">
        <v>96</v>
      </c>
      <c r="Z131" s="1" t="s">
        <v>127</v>
      </c>
      <c r="AA131" s="1" t="s">
        <v>61</v>
      </c>
      <c r="AB131" s="1" t="s">
        <v>85</v>
      </c>
      <c r="AC131" s="1" t="s">
        <v>66</v>
      </c>
      <c r="AD131" s="1" t="s">
        <v>87</v>
      </c>
      <c r="AE131" s="1" t="s">
        <v>68</v>
      </c>
      <c r="AF131" s="1" t="s">
        <v>419</v>
      </c>
      <c r="AG131" s="1" t="s">
        <v>89</v>
      </c>
      <c r="AH131" s="1" t="s">
        <v>90</v>
      </c>
      <c r="AI131" s="1" t="str">
        <f>IFERROR(_xlfn.XLOOKUP(Table1[[#This Row],[Audio Url]],Qc!C:C,Qc!F:F),"")</f>
        <v/>
      </c>
      <c r="AJ131" s="1" t="str">
        <f>IFERROR(_xlfn.XLOOKUP(Table1[[#This Row],[Audio Url]],Qc!C:C,Qc!E:E),"")</f>
        <v/>
      </c>
      <c r="AK131" s="1" t="s">
        <v>38</v>
      </c>
      <c r="AL131" s="1" t="s">
        <v>38</v>
      </c>
      <c r="AM131" s="1" t="s">
        <v>43</v>
      </c>
      <c r="AN131" s="1" t="s">
        <v>2243</v>
      </c>
      <c r="AO131" t="str">
        <f>IF(Table1[[#This Row],[Audio Duration (in secs)]]&gt;180,"Greater than 3 Minutes","Less than 3 Minutes")</f>
        <v>Greater than 3 Minutes</v>
      </c>
      <c r="AP13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1" t="str">
        <f>IFERROR(VLOOKUP(Table1[[#This Row],[சாதி/Caste]],MApping!$E$1:$F$10,2,0),"Others")</f>
        <v>MUKKULATHOR</v>
      </c>
      <c r="AR131">
        <f>VLOOKUP(Table1[[#This Row],[பாலினம்/Gender]],Factor!$F$26:$I$28,4,0)</f>
        <v>1.1351351351351351</v>
      </c>
      <c r="AS131">
        <f>VLOOKUP(Table1[[#This Row],[பதிலளித்தவரின் வயது/Age Group]],Factor!$F$35:$I$39,4,0)</f>
        <v>1.2824427480916032</v>
      </c>
      <c r="AT131">
        <f>VLOOKUP(Table1[[#This Row],[பதிலளித்தவரின் வயது/Age Group]]&amp;Table1[[#This Row],[பாலினம்/Gender]],Factor!$A$45:$G$53,7,0)</f>
        <v>1.9534883720930234</v>
      </c>
      <c r="AU1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1">
        <f>VLOOKUP(Table1[[#This Row],[Rev Caste]],Factor!$F$59:$I$68,4,0)</f>
        <v>1.1057142857142856</v>
      </c>
      <c r="AW131">
        <f>Table1[[#This Row],[2021 Ae Factor]]*Table1[[#This Row],[Age &amp; Gender Factor]]</f>
        <v>1.9534883720930234</v>
      </c>
      <c r="AX131">
        <f t="shared" si="4"/>
        <v>10.4309349</v>
      </c>
      <c r="AY131">
        <f t="shared" si="5"/>
        <v>78.640974299999996</v>
      </c>
    </row>
    <row r="132" spans="1:51" x14ac:dyDescent="0.25">
      <c r="A132" s="1" t="s">
        <v>865</v>
      </c>
      <c r="B132" s="1" t="s">
        <v>866</v>
      </c>
      <c r="C132" s="2">
        <v>45869</v>
      </c>
      <c r="D132" s="1" t="s">
        <v>867</v>
      </c>
      <c r="E132" s="1" t="s">
        <v>836</v>
      </c>
      <c r="F132" s="1" t="s">
        <v>868</v>
      </c>
      <c r="G132" s="1">
        <v>168</v>
      </c>
      <c r="H132" s="1" t="s">
        <v>37</v>
      </c>
      <c r="I132" s="1" t="s">
        <v>110</v>
      </c>
      <c r="J132" s="1" t="s">
        <v>111</v>
      </c>
      <c r="K132" s="1" t="s">
        <v>51</v>
      </c>
      <c r="L132" s="1" t="s">
        <v>79</v>
      </c>
      <c r="M132" s="1" t="s">
        <v>819</v>
      </c>
      <c r="N132" s="1" t="s">
        <v>869</v>
      </c>
      <c r="O132" s="1" t="s">
        <v>55</v>
      </c>
      <c r="P132" s="1">
        <v>9488151946</v>
      </c>
      <c r="Q132" s="1" t="s">
        <v>361</v>
      </c>
      <c r="R132" s="1" t="s">
        <v>98</v>
      </c>
      <c r="S132" s="1" t="s">
        <v>58</v>
      </c>
      <c r="T132" s="1" t="s">
        <v>138</v>
      </c>
      <c r="U132" s="1" t="s">
        <v>84</v>
      </c>
      <c r="V132" s="1" t="s">
        <v>61</v>
      </c>
      <c r="W132" s="1" t="s">
        <v>62</v>
      </c>
      <c r="X132" s="1" t="s">
        <v>102</v>
      </c>
      <c r="Y132" s="1" t="s">
        <v>96</v>
      </c>
      <c r="Z132" s="1" t="s">
        <v>127</v>
      </c>
      <c r="AA132" s="1" t="s">
        <v>61</v>
      </c>
      <c r="AB132" s="1" t="s">
        <v>85</v>
      </c>
      <c r="AC132" s="1" t="s">
        <v>128</v>
      </c>
      <c r="AD132" s="1" t="s">
        <v>87</v>
      </c>
      <c r="AE132" s="1" t="s">
        <v>624</v>
      </c>
      <c r="AF132" s="1" t="s">
        <v>383</v>
      </c>
      <c r="AG132" s="1" t="s">
        <v>278</v>
      </c>
      <c r="AH132" s="1" t="s">
        <v>279</v>
      </c>
      <c r="AI132" s="1" t="str">
        <f>IFERROR(_xlfn.XLOOKUP(Table1[[#This Row],[Audio Url]],Qc!C:C,Qc!F:F),"")</f>
        <v/>
      </c>
      <c r="AJ132" s="1" t="str">
        <f>IFERROR(_xlfn.XLOOKUP(Table1[[#This Row],[Audio Url]],Qc!C:C,Qc!E:E),"")</f>
        <v/>
      </c>
      <c r="AK132" s="1" t="s">
        <v>38</v>
      </c>
      <c r="AL132" s="1" t="s">
        <v>38</v>
      </c>
      <c r="AM132" s="1" t="s">
        <v>43</v>
      </c>
      <c r="AN132" s="1" t="s">
        <v>2243</v>
      </c>
      <c r="AO132" t="str">
        <f>IF(Table1[[#This Row],[Audio Duration (in secs)]]&gt;180,"Greater than 3 Minutes","Less than 3 Minutes")</f>
        <v>Less than 3 Minutes</v>
      </c>
      <c r="AP13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2" t="str">
        <f>IFERROR(VLOOKUP(Table1[[#This Row],[சாதி/Caste]],MApping!$E$1:$F$10,2,0),"Others")</f>
        <v>MUSLIM</v>
      </c>
      <c r="AR132">
        <f>VLOOKUP(Table1[[#This Row],[பாலினம்/Gender]],Factor!$F$26:$I$28,4,0)</f>
        <v>1.1351351351351351</v>
      </c>
      <c r="AS132">
        <f>VLOOKUP(Table1[[#This Row],[பதிலளித்தவரின் வயது/Age Group]],Factor!$F$35:$I$39,4,0)</f>
        <v>0.96923076923076912</v>
      </c>
      <c r="AT132">
        <f>VLOOKUP(Table1[[#This Row],[பதிலளித்தவரின் வயது/Age Group]]&amp;Table1[[#This Row],[பாலினம்/Gender]],Factor!$A$45:$G$53,7,0)</f>
        <v>0.82894736842105265</v>
      </c>
      <c r="AU1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32">
        <f>VLOOKUP(Table1[[#This Row],[Rev Caste]],Factor!$F$59:$I$68,4,0)</f>
        <v>1.2600000000000002</v>
      </c>
      <c r="AW132">
        <f>Table1[[#This Row],[2021 Ae Factor]]*Table1[[#This Row],[Age &amp; Gender Factor]]</f>
        <v>0.49068184713212792</v>
      </c>
      <c r="AX132">
        <f t="shared" si="4"/>
        <v>10.431960200000001</v>
      </c>
      <c r="AY132">
        <f t="shared" si="5"/>
        <v>78.641017599999998</v>
      </c>
    </row>
    <row r="133" spans="1:51" x14ac:dyDescent="0.25">
      <c r="A133" s="1" t="s">
        <v>870</v>
      </c>
      <c r="B133" s="1" t="s">
        <v>871</v>
      </c>
      <c r="C133" s="2">
        <v>45869</v>
      </c>
      <c r="D133" s="1" t="s">
        <v>872</v>
      </c>
      <c r="E133" s="1" t="s">
        <v>836</v>
      </c>
      <c r="F133" s="1" t="s">
        <v>873</v>
      </c>
      <c r="G133" s="1">
        <v>319</v>
      </c>
      <c r="H133" s="1" t="s">
        <v>37</v>
      </c>
      <c r="I133" s="1" t="s">
        <v>245</v>
      </c>
      <c r="J133" s="1" t="s">
        <v>246</v>
      </c>
      <c r="K133" s="1" t="s">
        <v>51</v>
      </c>
      <c r="L133" s="1" t="s">
        <v>79</v>
      </c>
      <c r="M133" s="1" t="s">
        <v>819</v>
      </c>
      <c r="N133" s="1" t="s">
        <v>874</v>
      </c>
      <c r="O133" s="1" t="s">
        <v>55</v>
      </c>
      <c r="P133" s="1">
        <v>9787818624</v>
      </c>
      <c r="Q133" s="1" t="s">
        <v>56</v>
      </c>
      <c r="R133" s="1" t="s">
        <v>98</v>
      </c>
      <c r="S133" s="1" t="s">
        <v>114</v>
      </c>
      <c r="T133" s="1" t="s">
        <v>138</v>
      </c>
      <c r="U133" s="1" t="s">
        <v>84</v>
      </c>
      <c r="V133" s="1" t="s">
        <v>100</v>
      </c>
      <c r="W133" s="1" t="s">
        <v>126</v>
      </c>
      <c r="X133" s="1" t="s">
        <v>63</v>
      </c>
      <c r="Y133" s="1" t="s">
        <v>38</v>
      </c>
      <c r="Z133" s="1" t="s">
        <v>127</v>
      </c>
      <c r="AA133" s="1" t="s">
        <v>100</v>
      </c>
      <c r="AB133" s="1" t="s">
        <v>59</v>
      </c>
      <c r="AC133" s="1" t="s">
        <v>128</v>
      </c>
      <c r="AD133" s="1" t="s">
        <v>87</v>
      </c>
      <c r="AE133" s="1" t="s">
        <v>624</v>
      </c>
      <c r="AF133" s="1" t="s">
        <v>117</v>
      </c>
      <c r="AG133" s="1" t="s">
        <v>89</v>
      </c>
      <c r="AH133" s="1" t="s">
        <v>875</v>
      </c>
      <c r="AI133" s="1">
        <f>IFERROR(_xlfn.XLOOKUP(Table1[[#This Row],[Audio Url]],Qc!C:C,Qc!F:F),"")</f>
        <v>0</v>
      </c>
      <c r="AJ133" s="1" t="str">
        <f>IFERROR(_xlfn.XLOOKUP(Table1[[#This Row],[Audio Url]],Qc!C:C,Qc!E:E),"")</f>
        <v>Fake Audio/Empty Audio</v>
      </c>
      <c r="AK133" s="1" t="s">
        <v>38</v>
      </c>
      <c r="AL133" s="1" t="s">
        <v>38</v>
      </c>
      <c r="AM133" s="1" t="s">
        <v>43</v>
      </c>
      <c r="AN133" s="1" t="s">
        <v>2242</v>
      </c>
      <c r="AO133" t="str">
        <f>IF(Table1[[#This Row],[Audio Duration (in secs)]]&gt;180,"Greater than 3 Minutes","Less than 3 Minutes")</f>
        <v>Greater than 3 Minutes</v>
      </c>
      <c r="AP13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33" t="str">
        <f>IFERROR(VLOOKUP(Table1[[#This Row],[சாதி/Caste]],MApping!$E$1:$F$10,2,0),"Others")</f>
        <v>Others</v>
      </c>
      <c r="AR133">
        <f>VLOOKUP(Table1[[#This Row],[பாலினம்/Gender]],Factor!$F$26:$I$28,4,0)</f>
        <v>1.1351351351351351</v>
      </c>
      <c r="AS133">
        <f>VLOOKUP(Table1[[#This Row],[பதிலளித்தவரின் வயது/Age Group]],Factor!$F$35:$I$39,4,0)</f>
        <v>1.2824427480916032</v>
      </c>
      <c r="AT133">
        <f>VLOOKUP(Table1[[#This Row],[பதிலளித்தவரின் வயது/Age Group]]&amp;Table1[[#This Row],[பாலினம்/Gender]],Factor!$A$45:$G$53,7,0)</f>
        <v>1.9534883720930234</v>
      </c>
      <c r="AU1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33">
        <f>VLOOKUP(Table1[[#This Row],[Rev Caste]],Factor!$F$59:$I$68,4,0)</f>
        <v>5.9154929577464786E-2</v>
      </c>
      <c r="AW133">
        <f>Table1[[#This Row],[2021 Ae Factor]]*Table1[[#This Row],[Age &amp; Gender Factor]]</f>
        <v>3.9093207940666437</v>
      </c>
      <c r="AX133">
        <f t="shared" si="4"/>
        <v>10.4320562</v>
      </c>
      <c r="AY133">
        <f t="shared" si="5"/>
        <v>78.641029399999994</v>
      </c>
    </row>
    <row r="134" spans="1:51" x14ac:dyDescent="0.25">
      <c r="A134" s="1" t="s">
        <v>876</v>
      </c>
      <c r="B134" s="1" t="s">
        <v>877</v>
      </c>
      <c r="C134" s="2">
        <v>45869</v>
      </c>
      <c r="D134" s="1" t="s">
        <v>878</v>
      </c>
      <c r="E134" s="1" t="s">
        <v>824</v>
      </c>
      <c r="F134" s="1" t="s">
        <v>879</v>
      </c>
      <c r="G134" s="1">
        <v>275</v>
      </c>
      <c r="H134" s="1" t="s">
        <v>37</v>
      </c>
      <c r="I134" s="1" t="s">
        <v>77</v>
      </c>
      <c r="J134" s="1" t="s">
        <v>78</v>
      </c>
      <c r="K134" s="1" t="s">
        <v>51</v>
      </c>
      <c r="L134" s="1" t="s">
        <v>79</v>
      </c>
      <c r="M134" s="1" t="s">
        <v>80</v>
      </c>
      <c r="N134" s="1" t="s">
        <v>880</v>
      </c>
      <c r="O134" s="1" t="s">
        <v>55</v>
      </c>
      <c r="P134" s="1">
        <v>8050240132</v>
      </c>
      <c r="Q134" s="1" t="s">
        <v>56</v>
      </c>
      <c r="R134" s="1" t="s">
        <v>57</v>
      </c>
      <c r="S134" s="1" t="s">
        <v>58</v>
      </c>
      <c r="T134" s="1" t="s">
        <v>138</v>
      </c>
      <c r="U134" s="1" t="s">
        <v>84</v>
      </c>
      <c r="V134" s="1" t="s">
        <v>166</v>
      </c>
      <c r="W134" s="1" t="s">
        <v>101</v>
      </c>
      <c r="X134" s="1" t="s">
        <v>102</v>
      </c>
      <c r="Y134" s="1" t="s">
        <v>289</v>
      </c>
      <c r="Z134" s="1" t="s">
        <v>64</v>
      </c>
      <c r="AA134" s="1" t="s">
        <v>38</v>
      </c>
      <c r="AB134" s="1" t="s">
        <v>85</v>
      </c>
      <c r="AC134" s="1" t="s">
        <v>66</v>
      </c>
      <c r="AD134" s="1" t="s">
        <v>103</v>
      </c>
      <c r="AE134" s="1" t="s">
        <v>480</v>
      </c>
      <c r="AF134" s="1" t="s">
        <v>104</v>
      </c>
      <c r="AG134" s="1" t="s">
        <v>278</v>
      </c>
      <c r="AH134" s="1" t="s">
        <v>279</v>
      </c>
      <c r="AI134" s="1">
        <f>IFERROR(_xlfn.XLOOKUP(Table1[[#This Row],[Audio Url]],Qc!C:C,Qc!F:F),"")</f>
        <v>0</v>
      </c>
      <c r="AJ134" s="1" t="str">
        <f>IFERROR(_xlfn.XLOOKUP(Table1[[#This Row],[Audio Url]],Qc!C:C,Qc!E:E),"")</f>
        <v>Correctly Done</v>
      </c>
      <c r="AK134" s="1" t="s">
        <v>38</v>
      </c>
      <c r="AL134" s="1" t="s">
        <v>38</v>
      </c>
      <c r="AM134" s="1" t="s">
        <v>43</v>
      </c>
      <c r="AN134" s="1" t="s">
        <v>2243</v>
      </c>
      <c r="AO134" t="str">
        <f>IF(Table1[[#This Row],[Audio Duration (in secs)]]&gt;180,"Greater than 3 Minutes","Less than 3 Minutes")</f>
        <v>Greater than 3 Minutes</v>
      </c>
      <c r="AP13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4" t="str">
        <f>IFERROR(VLOOKUP(Table1[[#This Row],[சாதி/Caste]],MApping!$E$1:$F$10,2,0),"Others")</f>
        <v>MUSLIM</v>
      </c>
      <c r="AR134">
        <f>VLOOKUP(Table1[[#This Row],[பாலினம்/Gender]],Factor!$F$26:$I$28,4,0)</f>
        <v>1.1351351351351351</v>
      </c>
      <c r="AS134">
        <f>VLOOKUP(Table1[[#This Row],[பதிலளித்தவரின் வயது/Age Group]],Factor!$F$35:$I$39,4,0)</f>
        <v>1.2824427480916032</v>
      </c>
      <c r="AT134">
        <f>VLOOKUP(Table1[[#This Row],[பதிலளித்தவரின் வயது/Age Group]]&amp;Table1[[#This Row],[பாலினம்/Gender]],Factor!$A$45:$G$53,7,0)</f>
        <v>1.9534883720930234</v>
      </c>
      <c r="AU1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4">
        <f>VLOOKUP(Table1[[#This Row],[Rev Caste]],Factor!$F$59:$I$68,4,0)</f>
        <v>1.2600000000000002</v>
      </c>
      <c r="AW134">
        <f>Table1[[#This Row],[2021 Ae Factor]]*Table1[[#This Row],[Age &amp; Gender Factor]]</f>
        <v>1.9534883720930234</v>
      </c>
      <c r="AX134">
        <f t="shared" si="4"/>
        <v>10.4546952</v>
      </c>
      <c r="AY134">
        <f t="shared" si="5"/>
        <v>78.705159699999996</v>
      </c>
    </row>
    <row r="135" spans="1:51" x14ac:dyDescent="0.25">
      <c r="A135" s="1" t="s">
        <v>881</v>
      </c>
      <c r="B135" s="1" t="s">
        <v>882</v>
      </c>
      <c r="C135" s="2">
        <v>45869</v>
      </c>
      <c r="D135" s="1" t="s">
        <v>883</v>
      </c>
      <c r="E135" s="1" t="s">
        <v>836</v>
      </c>
      <c r="F135" s="1" t="s">
        <v>884</v>
      </c>
      <c r="G135" s="1">
        <v>157</v>
      </c>
      <c r="H135" s="1" t="s">
        <v>37</v>
      </c>
      <c r="I135" s="1" t="s">
        <v>245</v>
      </c>
      <c r="J135" s="1" t="s">
        <v>246</v>
      </c>
      <c r="K135" s="1" t="s">
        <v>51</v>
      </c>
      <c r="L135" s="1" t="s">
        <v>79</v>
      </c>
      <c r="M135" s="1" t="s">
        <v>819</v>
      </c>
      <c r="N135" s="1" t="s">
        <v>885</v>
      </c>
      <c r="O135" s="1" t="s">
        <v>136</v>
      </c>
      <c r="P135" s="1">
        <v>8610104262</v>
      </c>
      <c r="Q135" s="1" t="s">
        <v>56</v>
      </c>
      <c r="R135" s="1" t="s">
        <v>137</v>
      </c>
      <c r="S135" s="1" t="s">
        <v>114</v>
      </c>
      <c r="T135" s="1" t="s">
        <v>99</v>
      </c>
      <c r="U135" s="1" t="s">
        <v>84</v>
      </c>
      <c r="V135" s="1" t="s">
        <v>166</v>
      </c>
      <c r="W135" s="1" t="s">
        <v>198</v>
      </c>
      <c r="X135" s="1" t="s">
        <v>102</v>
      </c>
      <c r="Y135" s="1" t="s">
        <v>289</v>
      </c>
      <c r="Z135" s="1" t="s">
        <v>127</v>
      </c>
      <c r="AA135" s="1" t="s">
        <v>61</v>
      </c>
      <c r="AB135" s="1" t="s">
        <v>85</v>
      </c>
      <c r="AC135" s="1" t="s">
        <v>128</v>
      </c>
      <c r="AD135" s="1" t="s">
        <v>116</v>
      </c>
      <c r="AE135" s="1" t="s">
        <v>88</v>
      </c>
      <c r="AF135" s="1" t="s">
        <v>104</v>
      </c>
      <c r="AG135" s="1" t="s">
        <v>89</v>
      </c>
      <c r="AH135" s="1" t="s">
        <v>270</v>
      </c>
      <c r="AI135" s="1">
        <f>IFERROR(_xlfn.XLOOKUP(Table1[[#This Row],[Audio Url]],Qc!C:C,Qc!F:F),"")</f>
        <v>0</v>
      </c>
      <c r="AJ135" s="1" t="str">
        <f>IFERROR(_xlfn.XLOOKUP(Table1[[#This Row],[Audio Url]],Qc!C:C,Qc!E:E),"")</f>
        <v>Correctly Done</v>
      </c>
      <c r="AK135" s="1" t="s">
        <v>38</v>
      </c>
      <c r="AL135" s="1" t="s">
        <v>38</v>
      </c>
      <c r="AM135" s="1" t="s">
        <v>43</v>
      </c>
      <c r="AN135" s="1" t="s">
        <v>2243</v>
      </c>
      <c r="AO135" t="str">
        <f>IF(Table1[[#This Row],[Audio Duration (in secs)]]&gt;180,"Greater than 3 Minutes","Less than 3 Minutes")</f>
        <v>Less than 3 Minutes</v>
      </c>
      <c r="AP13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5" t="str">
        <f>IFERROR(VLOOKUP(Table1[[#This Row],[சாதி/Caste]],MApping!$E$1:$F$10,2,0),"Others")</f>
        <v>MUTTARAIYAR</v>
      </c>
      <c r="AR135">
        <f>VLOOKUP(Table1[[#This Row],[பாலினம்/Gender]],Factor!$F$26:$I$28,4,0)</f>
        <v>0.8936170212765957</v>
      </c>
      <c r="AS135">
        <f>VLOOKUP(Table1[[#This Row],[பதிலளித்தவரின் வயது/Age Group]],Factor!$F$35:$I$39,4,0)</f>
        <v>1.2824427480916032</v>
      </c>
      <c r="AT135">
        <f>VLOOKUP(Table1[[#This Row],[பதிலளித்தவரின் வயது/Age Group]]&amp;Table1[[#This Row],[பாலினம்/Gender]],Factor!$A$45:$G$53,7,0)</f>
        <v>0.95454545454545459</v>
      </c>
      <c r="AU1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5">
        <f>VLOOKUP(Table1[[#This Row],[Rev Caste]],Factor!$F$59:$I$68,4,0)</f>
        <v>2.0275862068965518</v>
      </c>
      <c r="AW135">
        <f>Table1[[#This Row],[2021 Ae Factor]]*Table1[[#This Row],[Age &amp; Gender Factor]]</f>
        <v>0.95454545454545459</v>
      </c>
      <c r="AX135">
        <f t="shared" si="4"/>
        <v>10.431558300000001</v>
      </c>
      <c r="AY135">
        <f t="shared" si="5"/>
        <v>78.641046700000004</v>
      </c>
    </row>
    <row r="136" spans="1:51" x14ac:dyDescent="0.25">
      <c r="A136" s="1" t="s">
        <v>886</v>
      </c>
      <c r="B136" s="1" t="s">
        <v>887</v>
      </c>
      <c r="C136" s="2">
        <v>45869</v>
      </c>
      <c r="D136" s="1" t="s">
        <v>888</v>
      </c>
      <c r="E136" s="1" t="s">
        <v>889</v>
      </c>
      <c r="F136" s="1" t="s">
        <v>890</v>
      </c>
      <c r="G136" s="1">
        <v>83</v>
      </c>
      <c r="H136" s="1" t="s">
        <v>37</v>
      </c>
      <c r="I136" s="1" t="s">
        <v>110</v>
      </c>
      <c r="J136" s="1" t="s">
        <v>111</v>
      </c>
      <c r="K136" s="1" t="s">
        <v>51</v>
      </c>
      <c r="L136" s="1" t="s">
        <v>79</v>
      </c>
      <c r="M136" s="1" t="s">
        <v>819</v>
      </c>
      <c r="N136" s="1" t="s">
        <v>891</v>
      </c>
      <c r="O136" s="1" t="s">
        <v>55</v>
      </c>
      <c r="P136" s="1">
        <v>9843278738</v>
      </c>
      <c r="Q136" s="1" t="s">
        <v>56</v>
      </c>
      <c r="R136" s="1" t="s">
        <v>57</v>
      </c>
      <c r="S136" s="1" t="s">
        <v>114</v>
      </c>
      <c r="T136" s="1" t="s">
        <v>138</v>
      </c>
      <c r="U136" s="1" t="s">
        <v>84</v>
      </c>
      <c r="V136" s="1" t="s">
        <v>166</v>
      </c>
      <c r="W136" s="1" t="s">
        <v>62</v>
      </c>
      <c r="X136" s="1" t="s">
        <v>102</v>
      </c>
      <c r="Y136" s="1" t="s">
        <v>96</v>
      </c>
      <c r="Z136" s="1" t="s">
        <v>127</v>
      </c>
      <c r="AA136" s="1" t="s">
        <v>100</v>
      </c>
      <c r="AB136" s="1" t="s">
        <v>85</v>
      </c>
      <c r="AC136" s="1" t="s">
        <v>66</v>
      </c>
      <c r="AD136" s="1" t="s">
        <v>87</v>
      </c>
      <c r="AE136" s="1" t="s">
        <v>68</v>
      </c>
      <c r="AF136" s="1" t="s">
        <v>383</v>
      </c>
      <c r="AG136" s="1" t="s">
        <v>118</v>
      </c>
      <c r="AH136" s="1" t="s">
        <v>42</v>
      </c>
      <c r="AI136" s="1" t="str">
        <f>IFERROR(_xlfn.XLOOKUP(Table1[[#This Row],[Audio Url]],Qc!C:C,Qc!F:F),"")</f>
        <v/>
      </c>
      <c r="AJ136" s="1" t="str">
        <f>IFERROR(_xlfn.XLOOKUP(Table1[[#This Row],[Audio Url]],Qc!C:C,Qc!E:E),"")</f>
        <v/>
      </c>
      <c r="AK136" s="1" t="s">
        <v>38</v>
      </c>
      <c r="AL136" s="1" t="s">
        <v>38</v>
      </c>
      <c r="AM136" s="1" t="s">
        <v>43</v>
      </c>
      <c r="AN136" s="1" t="s">
        <v>2243</v>
      </c>
      <c r="AO136" t="str">
        <f>IF(Table1[[#This Row],[Audio Duration (in secs)]]&gt;180,"Greater than 3 Minutes","Less than 3 Minutes")</f>
        <v>Less than 3 Minutes</v>
      </c>
      <c r="AP13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6" t="str">
        <f>IFERROR(VLOOKUP(Table1[[#This Row],[சாதி/Caste]],MApping!$E$1:$F$10,2,0),"Others")</f>
        <v>DEVENDRA KULA VELLALAR</v>
      </c>
      <c r="AR136">
        <f>VLOOKUP(Table1[[#This Row],[பாலினம்/Gender]],Factor!$F$26:$I$28,4,0)</f>
        <v>1.1351351351351351</v>
      </c>
      <c r="AS136">
        <f>VLOOKUP(Table1[[#This Row],[பதிலளித்தவரின் வயது/Age Group]],Factor!$F$35:$I$39,4,0)</f>
        <v>1.2824427480916032</v>
      </c>
      <c r="AT136">
        <f>VLOOKUP(Table1[[#This Row],[பதிலளித்தவரின் வயது/Age Group]]&amp;Table1[[#This Row],[பாலினம்/Gender]],Factor!$A$45:$G$53,7,0)</f>
        <v>1.9534883720930234</v>
      </c>
      <c r="AU1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36">
        <f>VLOOKUP(Table1[[#This Row],[Rev Caste]],Factor!$F$59:$I$68,4,0)</f>
        <v>1.6390243902439026</v>
      </c>
      <c r="AW136">
        <f>Table1[[#This Row],[2021 Ae Factor]]*Table1[[#This Row],[Age &amp; Gender Factor]]</f>
        <v>1.9534883720930234</v>
      </c>
      <c r="AX136">
        <f t="shared" si="4"/>
        <v>10.4323844</v>
      </c>
      <c r="AY136">
        <f t="shared" si="5"/>
        <v>78.640792500000003</v>
      </c>
    </row>
    <row r="137" spans="1:51" x14ac:dyDescent="0.25">
      <c r="A137" s="1" t="s">
        <v>892</v>
      </c>
      <c r="B137" s="1" t="s">
        <v>893</v>
      </c>
      <c r="C137" s="2">
        <v>45869</v>
      </c>
      <c r="D137" s="1" t="s">
        <v>894</v>
      </c>
      <c r="E137" s="1" t="s">
        <v>836</v>
      </c>
      <c r="F137" s="1" t="s">
        <v>895</v>
      </c>
      <c r="G137" s="1">
        <v>289</v>
      </c>
      <c r="H137" s="1" t="s">
        <v>37</v>
      </c>
      <c r="I137" s="1" t="s">
        <v>245</v>
      </c>
      <c r="J137" s="1" t="s">
        <v>246</v>
      </c>
      <c r="K137" s="1" t="s">
        <v>51</v>
      </c>
      <c r="L137" s="1" t="s">
        <v>79</v>
      </c>
      <c r="M137" s="1" t="s">
        <v>819</v>
      </c>
      <c r="N137" s="1" t="s">
        <v>896</v>
      </c>
      <c r="O137" s="1" t="s">
        <v>136</v>
      </c>
      <c r="P137" s="1">
        <v>9486706914</v>
      </c>
      <c r="Q137" s="1" t="s">
        <v>56</v>
      </c>
      <c r="R137" s="1" t="s">
        <v>137</v>
      </c>
      <c r="S137" s="1" t="s">
        <v>114</v>
      </c>
      <c r="T137" s="1" t="s">
        <v>138</v>
      </c>
      <c r="U137" s="1" t="s">
        <v>84</v>
      </c>
      <c r="V137" s="1" t="s">
        <v>100</v>
      </c>
      <c r="W137" s="1" t="s">
        <v>126</v>
      </c>
      <c r="X137" s="1" t="s">
        <v>102</v>
      </c>
      <c r="Y137" s="1" t="s">
        <v>96</v>
      </c>
      <c r="Z137" s="1" t="s">
        <v>127</v>
      </c>
      <c r="AA137" s="1" t="s">
        <v>100</v>
      </c>
      <c r="AB137" s="1" t="s">
        <v>59</v>
      </c>
      <c r="AC137" s="1" t="s">
        <v>128</v>
      </c>
      <c r="AD137" s="1" t="s">
        <v>87</v>
      </c>
      <c r="AE137" s="1" t="s">
        <v>624</v>
      </c>
      <c r="AF137" s="1" t="s">
        <v>104</v>
      </c>
      <c r="AG137" s="1" t="s">
        <v>118</v>
      </c>
      <c r="AH137" s="1" t="s">
        <v>42</v>
      </c>
      <c r="AI137" s="1">
        <f>IFERROR(_xlfn.XLOOKUP(Table1[[#This Row],[Audio Url]],Qc!C:C,Qc!F:F),"")</f>
        <v>0</v>
      </c>
      <c r="AJ137" s="1" t="str">
        <f>IFERROR(_xlfn.XLOOKUP(Table1[[#This Row],[Audio Url]],Qc!C:C,Qc!E:E),"")</f>
        <v>Fake Audio/Empty Audio</v>
      </c>
      <c r="AK137" s="1" t="s">
        <v>38</v>
      </c>
      <c r="AL137" s="1" t="s">
        <v>38</v>
      </c>
      <c r="AM137" s="1" t="s">
        <v>43</v>
      </c>
      <c r="AN137" s="1" t="s">
        <v>2242</v>
      </c>
      <c r="AO137" t="str">
        <f>IF(Table1[[#This Row],[Audio Duration (in secs)]]&gt;180,"Greater than 3 Minutes","Less than 3 Minutes")</f>
        <v>Greater than 3 Minutes</v>
      </c>
      <c r="AP13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37" t="str">
        <f>IFERROR(VLOOKUP(Table1[[#This Row],[சாதி/Caste]],MApping!$E$1:$F$10,2,0),"Others")</f>
        <v>DEVENDRA KULA VELLALAR</v>
      </c>
      <c r="AR137">
        <f>VLOOKUP(Table1[[#This Row],[பாலினம்/Gender]],Factor!$F$26:$I$28,4,0)</f>
        <v>0.8936170212765957</v>
      </c>
      <c r="AS137">
        <f>VLOOKUP(Table1[[#This Row],[பதிலளித்தவரின் வயது/Age Group]],Factor!$F$35:$I$39,4,0)</f>
        <v>1.2824427480916032</v>
      </c>
      <c r="AT137">
        <f>VLOOKUP(Table1[[#This Row],[பதிலளித்தவரின் வயது/Age Group]]&amp;Table1[[#This Row],[பாலினம்/Gender]],Factor!$A$45:$G$53,7,0)</f>
        <v>0.95454545454545459</v>
      </c>
      <c r="AU1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37">
        <f>VLOOKUP(Table1[[#This Row],[Rev Caste]],Factor!$F$59:$I$68,4,0)</f>
        <v>1.6390243902439026</v>
      </c>
      <c r="AW137">
        <f>Table1[[#This Row],[2021 Ae Factor]]*Table1[[#This Row],[Age &amp; Gender Factor]]</f>
        <v>1.9102362971007465</v>
      </c>
      <c r="AX137">
        <f t="shared" si="4"/>
        <v>10.4319012</v>
      </c>
      <c r="AY137">
        <f t="shared" si="5"/>
        <v>78.640641900000006</v>
      </c>
    </row>
    <row r="138" spans="1:51" x14ac:dyDescent="0.25">
      <c r="A138" s="1" t="s">
        <v>897</v>
      </c>
      <c r="B138" s="1" t="s">
        <v>898</v>
      </c>
      <c r="C138" s="2">
        <v>45869</v>
      </c>
      <c r="D138" s="1" t="s">
        <v>899</v>
      </c>
      <c r="E138" s="1" t="s">
        <v>836</v>
      </c>
      <c r="F138" s="1" t="s">
        <v>900</v>
      </c>
      <c r="G138" s="1">
        <v>315</v>
      </c>
      <c r="H138" s="1" t="s">
        <v>37</v>
      </c>
      <c r="I138" s="1" t="s">
        <v>245</v>
      </c>
      <c r="J138" s="1" t="s">
        <v>246</v>
      </c>
      <c r="K138" s="1" t="s">
        <v>51</v>
      </c>
      <c r="L138" s="1" t="s">
        <v>79</v>
      </c>
      <c r="M138" s="1" t="s">
        <v>819</v>
      </c>
      <c r="N138" s="1" t="s">
        <v>901</v>
      </c>
      <c r="O138" s="1" t="s">
        <v>55</v>
      </c>
      <c r="P138" s="1">
        <v>9531873124</v>
      </c>
      <c r="Q138" s="1" t="s">
        <v>39</v>
      </c>
      <c r="R138" s="1" t="s">
        <v>98</v>
      </c>
      <c r="S138" s="1" t="s">
        <v>114</v>
      </c>
      <c r="T138" s="1" t="s">
        <v>59</v>
      </c>
      <c r="U138" s="1" t="s">
        <v>84</v>
      </c>
      <c r="V138" s="1" t="s">
        <v>61</v>
      </c>
      <c r="W138" s="1" t="s">
        <v>62</v>
      </c>
      <c r="X138" s="1" t="s">
        <v>63</v>
      </c>
      <c r="Y138" s="1" t="s">
        <v>38</v>
      </c>
      <c r="Z138" s="1" t="s">
        <v>127</v>
      </c>
      <c r="AA138" s="1" t="s">
        <v>100</v>
      </c>
      <c r="AB138" s="1" t="s">
        <v>59</v>
      </c>
      <c r="AC138" s="1" t="s">
        <v>128</v>
      </c>
      <c r="AD138" s="1" t="s">
        <v>87</v>
      </c>
      <c r="AE138" s="1" t="s">
        <v>624</v>
      </c>
      <c r="AF138" s="1" t="s">
        <v>69</v>
      </c>
      <c r="AG138" s="1" t="s">
        <v>278</v>
      </c>
      <c r="AH138" s="1" t="s">
        <v>279</v>
      </c>
      <c r="AI138" s="1">
        <f>IFERROR(_xlfn.XLOOKUP(Table1[[#This Row],[Audio Url]],Qc!C:C,Qc!F:F),"")</f>
        <v>0</v>
      </c>
      <c r="AJ138" s="1" t="str">
        <f>IFERROR(_xlfn.XLOOKUP(Table1[[#This Row],[Audio Url]],Qc!C:C,Qc!E:E),"")</f>
        <v>Fake Audio/Empty Audio</v>
      </c>
      <c r="AK138" s="1" t="s">
        <v>38</v>
      </c>
      <c r="AL138" s="1" t="s">
        <v>38</v>
      </c>
      <c r="AM138" s="1" t="s">
        <v>43</v>
      </c>
      <c r="AN138" s="1" t="s">
        <v>2242</v>
      </c>
      <c r="AO138" t="str">
        <f>IF(Table1[[#This Row],[Audio Duration (in secs)]]&gt;180,"Greater than 3 Minutes","Less than 3 Minutes")</f>
        <v>Greater than 3 Minutes</v>
      </c>
      <c r="AP13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38" t="str">
        <f>IFERROR(VLOOKUP(Table1[[#This Row],[சாதி/Caste]],MApping!$E$1:$F$10,2,0),"Others")</f>
        <v>MUSLIM</v>
      </c>
      <c r="AR138">
        <f>VLOOKUP(Table1[[#This Row],[பாலினம்/Gender]],Factor!$F$26:$I$28,4,0)</f>
        <v>1.1351351351351351</v>
      </c>
      <c r="AS138">
        <f>VLOOKUP(Table1[[#This Row],[பதிலளித்தவரின் வயது/Age Group]],Factor!$F$35:$I$39,4,0)</f>
        <v>0.84</v>
      </c>
      <c r="AT138">
        <f>VLOOKUP(Table1[[#This Row],[பதிலளித்தவரின் வயது/Age Group]]&amp;Table1[[#This Row],[பாலினம்/Gender]],Factor!$A$45:$G$53,7,0)</f>
        <v>0.80769230769230771</v>
      </c>
      <c r="AU1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38">
        <f>VLOOKUP(Table1[[#This Row],[Rev Caste]],Factor!$F$59:$I$68,4,0)</f>
        <v>1.2600000000000002</v>
      </c>
      <c r="AW138">
        <f>Table1[[#This Row],[2021 Ae Factor]]*Table1[[#This Row],[Age &amp; Gender Factor]]</f>
        <v>0.47810026130822719</v>
      </c>
      <c r="AX138">
        <f t="shared" si="4"/>
        <v>10.4320965</v>
      </c>
      <c r="AY138">
        <f t="shared" si="5"/>
        <v>78.640980099999993</v>
      </c>
    </row>
    <row r="139" spans="1:51" x14ac:dyDescent="0.25">
      <c r="A139" s="1" t="s">
        <v>902</v>
      </c>
      <c r="B139" s="1" t="s">
        <v>903</v>
      </c>
      <c r="C139" s="2">
        <v>45869</v>
      </c>
      <c r="D139" s="1" t="s">
        <v>904</v>
      </c>
      <c r="E139" s="1" t="s">
        <v>836</v>
      </c>
      <c r="F139" s="1" t="s">
        <v>905</v>
      </c>
      <c r="G139" s="1">
        <v>124</v>
      </c>
      <c r="H139" s="1" t="s">
        <v>37</v>
      </c>
      <c r="I139" s="1" t="s">
        <v>110</v>
      </c>
      <c r="J139" s="1" t="s">
        <v>111</v>
      </c>
      <c r="K139" s="1" t="s">
        <v>51</v>
      </c>
      <c r="L139" s="1" t="s">
        <v>79</v>
      </c>
      <c r="M139" s="1" t="s">
        <v>819</v>
      </c>
      <c r="N139" s="1" t="s">
        <v>906</v>
      </c>
      <c r="O139" s="1" t="s">
        <v>55</v>
      </c>
      <c r="P139" s="1">
        <v>9578455776</v>
      </c>
      <c r="Q139" s="1" t="s">
        <v>56</v>
      </c>
      <c r="R139" s="1" t="s">
        <v>98</v>
      </c>
      <c r="S139" s="1" t="s">
        <v>58</v>
      </c>
      <c r="T139" s="1" t="s">
        <v>138</v>
      </c>
      <c r="U139" s="1" t="s">
        <v>84</v>
      </c>
      <c r="V139" s="1" t="s">
        <v>61</v>
      </c>
      <c r="W139" s="1" t="s">
        <v>62</v>
      </c>
      <c r="X139" s="1" t="s">
        <v>63</v>
      </c>
      <c r="Y139" s="1" t="s">
        <v>38</v>
      </c>
      <c r="Z139" s="1" t="s">
        <v>127</v>
      </c>
      <c r="AA139" s="1" t="s">
        <v>100</v>
      </c>
      <c r="AB139" s="1" t="s">
        <v>85</v>
      </c>
      <c r="AC139" s="1" t="s">
        <v>66</v>
      </c>
      <c r="AD139" s="1" t="s">
        <v>87</v>
      </c>
      <c r="AE139" s="1" t="s">
        <v>102</v>
      </c>
      <c r="AF139" s="1" t="s">
        <v>117</v>
      </c>
      <c r="AG139" s="1" t="s">
        <v>89</v>
      </c>
      <c r="AH139" s="1" t="s">
        <v>521</v>
      </c>
      <c r="AI139" s="1" t="str">
        <f>IFERROR(_xlfn.XLOOKUP(Table1[[#This Row],[Audio Url]],Qc!C:C,Qc!F:F),"")</f>
        <v/>
      </c>
      <c r="AJ139" s="1" t="str">
        <f>IFERROR(_xlfn.XLOOKUP(Table1[[#This Row],[Audio Url]],Qc!C:C,Qc!E:E),"")</f>
        <v/>
      </c>
      <c r="AK139" s="1" t="s">
        <v>38</v>
      </c>
      <c r="AL139" s="1" t="s">
        <v>38</v>
      </c>
      <c r="AM139" s="1" t="s">
        <v>43</v>
      </c>
      <c r="AN139" s="1" t="s">
        <v>2243</v>
      </c>
      <c r="AO139" t="str">
        <f>IF(Table1[[#This Row],[Audio Duration (in secs)]]&gt;180,"Greater than 3 Minutes","Less than 3 Minutes")</f>
        <v>Less than 3 Minutes</v>
      </c>
      <c r="AP13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39" t="str">
        <f>IFERROR(VLOOKUP(Table1[[#This Row],[சாதி/Caste]],MApping!$E$1:$F$10,2,0),"Others")</f>
        <v>CHOLIA VELLALAR</v>
      </c>
      <c r="AR139">
        <f>VLOOKUP(Table1[[#This Row],[பாலினம்/Gender]],Factor!$F$26:$I$28,4,0)</f>
        <v>1.1351351351351351</v>
      </c>
      <c r="AS139">
        <f>VLOOKUP(Table1[[#This Row],[பதிலளித்தவரின் வயது/Age Group]],Factor!$F$35:$I$39,4,0)</f>
        <v>1.2824427480916032</v>
      </c>
      <c r="AT139">
        <f>VLOOKUP(Table1[[#This Row],[பதிலளித்தவரின் வயது/Age Group]]&amp;Table1[[#This Row],[பாலினம்/Gender]],Factor!$A$45:$G$53,7,0)</f>
        <v>1.9534883720930234</v>
      </c>
      <c r="AU1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39">
        <f>VLOOKUP(Table1[[#This Row],[Rev Caste]],Factor!$F$59:$I$68,4,0)</f>
        <v>1.3125</v>
      </c>
      <c r="AW139">
        <f>Table1[[#This Row],[2021 Ae Factor]]*Table1[[#This Row],[Age &amp; Gender Factor]]</f>
        <v>1.1563355157222239</v>
      </c>
      <c r="AX139">
        <f t="shared" si="4"/>
        <v>10.4314377</v>
      </c>
      <c r="AY139">
        <f t="shared" si="5"/>
        <v>78.640994199999994</v>
      </c>
    </row>
    <row r="140" spans="1:51" x14ac:dyDescent="0.25">
      <c r="A140" s="1" t="s">
        <v>907</v>
      </c>
      <c r="B140" s="1" t="s">
        <v>908</v>
      </c>
      <c r="C140" s="2">
        <v>45869</v>
      </c>
      <c r="D140" s="1" t="s">
        <v>909</v>
      </c>
      <c r="E140" s="1" t="s">
        <v>836</v>
      </c>
      <c r="F140" s="1" t="s">
        <v>910</v>
      </c>
      <c r="G140" s="1">
        <v>276</v>
      </c>
      <c r="H140" s="1" t="s">
        <v>37</v>
      </c>
      <c r="I140" s="1" t="s">
        <v>245</v>
      </c>
      <c r="J140" s="1" t="s">
        <v>246</v>
      </c>
      <c r="K140" s="1" t="s">
        <v>51</v>
      </c>
      <c r="L140" s="1" t="s">
        <v>79</v>
      </c>
      <c r="M140" s="1" t="s">
        <v>819</v>
      </c>
      <c r="N140" s="1" t="s">
        <v>911</v>
      </c>
      <c r="O140" s="1" t="s">
        <v>55</v>
      </c>
      <c r="P140" s="1">
        <v>7604942850</v>
      </c>
      <c r="Q140" s="1" t="s">
        <v>82</v>
      </c>
      <c r="R140" s="1" t="s">
        <v>220</v>
      </c>
      <c r="S140" s="1" t="s">
        <v>114</v>
      </c>
      <c r="T140" s="1" t="s">
        <v>59</v>
      </c>
      <c r="U140" s="1" t="s">
        <v>60</v>
      </c>
      <c r="V140" s="1" t="s">
        <v>61</v>
      </c>
      <c r="W140" s="1" t="s">
        <v>62</v>
      </c>
      <c r="X140" s="1" t="s">
        <v>102</v>
      </c>
      <c r="Y140" s="1" t="s">
        <v>96</v>
      </c>
      <c r="Z140" s="1" t="s">
        <v>127</v>
      </c>
      <c r="AA140" s="1" t="s">
        <v>61</v>
      </c>
      <c r="AB140" s="1" t="s">
        <v>65</v>
      </c>
      <c r="AC140" s="1" t="s">
        <v>128</v>
      </c>
      <c r="AD140" s="1" t="s">
        <v>87</v>
      </c>
      <c r="AE140" s="1" t="s">
        <v>68</v>
      </c>
      <c r="AF140" s="1" t="s">
        <v>104</v>
      </c>
      <c r="AG140" s="1" t="s">
        <v>70</v>
      </c>
      <c r="AH140" s="1" t="s">
        <v>71</v>
      </c>
      <c r="AI140" s="1">
        <f>IFERROR(_xlfn.XLOOKUP(Table1[[#This Row],[Audio Url]],Qc!C:C,Qc!F:F),"")</f>
        <v>0</v>
      </c>
      <c r="AJ140" s="1" t="str">
        <f>IFERROR(_xlfn.XLOOKUP(Table1[[#This Row],[Audio Url]],Qc!C:C,Qc!E:E),"")</f>
        <v>Not Asking All The Questions</v>
      </c>
      <c r="AK140" s="1" t="s">
        <v>38</v>
      </c>
      <c r="AL140" s="1" t="s">
        <v>38</v>
      </c>
      <c r="AM140" s="1" t="s">
        <v>43</v>
      </c>
      <c r="AN140" s="1" t="s">
        <v>2243</v>
      </c>
      <c r="AO140" t="str">
        <f>IF(Table1[[#This Row],[Audio Duration (in secs)]]&gt;180,"Greater than 3 Minutes","Less than 3 Minutes")</f>
        <v>Greater than 3 Minutes</v>
      </c>
      <c r="AP14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0" t="str">
        <f>IFERROR(VLOOKUP(Table1[[#This Row],[சாதி/Caste]],MApping!$E$1:$F$10,2,0),"Others")</f>
        <v>URALI GOUNDER</v>
      </c>
      <c r="AR140">
        <f>VLOOKUP(Table1[[#This Row],[பாலினம்/Gender]],Factor!$F$26:$I$28,4,0)</f>
        <v>1.1351351351351351</v>
      </c>
      <c r="AS140">
        <f>VLOOKUP(Table1[[#This Row],[பதிலளித்தவரின் வயது/Age Group]],Factor!$F$35:$I$39,4,0)</f>
        <v>0.84848484848484851</v>
      </c>
      <c r="AT140">
        <f>VLOOKUP(Table1[[#This Row],[பதிலளித்தவரின் வயது/Age Group]]&amp;Table1[[#This Row],[பாலினம்/Gender]],Factor!$A$45:$G$53,7,0)</f>
        <v>1.0769230769230769</v>
      </c>
      <c r="AU1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0">
        <f>VLOOKUP(Table1[[#This Row],[Rev Caste]],Factor!$F$59:$I$68,4,0)</f>
        <v>1.3034482758620689</v>
      </c>
      <c r="AW140">
        <f>Table1[[#This Row],[2021 Ae Factor]]*Table1[[#This Row],[Age &amp; Gender Factor]]</f>
        <v>0.63746701507763626</v>
      </c>
      <c r="AX140">
        <f t="shared" si="4"/>
        <v>10.432055500000001</v>
      </c>
      <c r="AY140">
        <f t="shared" si="5"/>
        <v>78.641033399999998</v>
      </c>
    </row>
    <row r="141" spans="1:51" x14ac:dyDescent="0.25">
      <c r="A141" s="1" t="s">
        <v>913</v>
      </c>
      <c r="B141" s="1" t="s">
        <v>914</v>
      </c>
      <c r="C141" s="2">
        <v>45869</v>
      </c>
      <c r="D141" s="1" t="s">
        <v>915</v>
      </c>
      <c r="E141" s="1" t="s">
        <v>916</v>
      </c>
      <c r="F141" s="1" t="s">
        <v>917</v>
      </c>
      <c r="G141" s="1">
        <v>92</v>
      </c>
      <c r="H141" s="1" t="s">
        <v>37</v>
      </c>
      <c r="I141" s="1" t="s">
        <v>110</v>
      </c>
      <c r="J141" s="1" t="s">
        <v>111</v>
      </c>
      <c r="K141" s="1" t="s">
        <v>51</v>
      </c>
      <c r="L141" s="1" t="s">
        <v>79</v>
      </c>
      <c r="M141" s="1" t="s">
        <v>819</v>
      </c>
      <c r="N141" s="1" t="s">
        <v>918</v>
      </c>
      <c r="O141" s="1" t="s">
        <v>55</v>
      </c>
      <c r="P141" s="1">
        <v>6382825349</v>
      </c>
      <c r="Q141" s="1" t="s">
        <v>361</v>
      </c>
      <c r="R141" s="1" t="s">
        <v>98</v>
      </c>
      <c r="S141" s="1" t="s">
        <v>58</v>
      </c>
      <c r="T141" s="1" t="s">
        <v>59</v>
      </c>
      <c r="U141" s="1" t="s">
        <v>60</v>
      </c>
      <c r="V141" s="1" t="s">
        <v>61</v>
      </c>
      <c r="W141" s="1" t="s">
        <v>126</v>
      </c>
      <c r="X141" s="1" t="s">
        <v>63</v>
      </c>
      <c r="Y141" s="1" t="s">
        <v>38</v>
      </c>
      <c r="Z141" s="1" t="s">
        <v>64</v>
      </c>
      <c r="AA141" s="1" t="s">
        <v>38</v>
      </c>
      <c r="AB141" s="1" t="s">
        <v>65</v>
      </c>
      <c r="AC141" s="1" t="s">
        <v>66</v>
      </c>
      <c r="AD141" s="1" t="s">
        <v>87</v>
      </c>
      <c r="AE141" s="1" t="s">
        <v>68</v>
      </c>
      <c r="AF141" s="1" t="s">
        <v>383</v>
      </c>
      <c r="AG141" s="1" t="s">
        <v>89</v>
      </c>
      <c r="AH141" s="1" t="s">
        <v>521</v>
      </c>
      <c r="AI141" s="1" t="str">
        <f>IFERROR(_xlfn.XLOOKUP(Table1[[#This Row],[Audio Url]],Qc!C:C,Qc!F:F),"")</f>
        <v xml:space="preserve">surveyor asking first two questions only </v>
      </c>
      <c r="AJ141" s="1" t="str">
        <f>IFERROR(_xlfn.XLOOKUP(Table1[[#This Row],[Audio Url]],Qc!C:C,Qc!E:E),"")</f>
        <v>Not Doing It Properly</v>
      </c>
      <c r="AK141" s="1" t="s">
        <v>38</v>
      </c>
      <c r="AL141" s="1" t="s">
        <v>38</v>
      </c>
      <c r="AM141" s="1" t="s">
        <v>43</v>
      </c>
      <c r="AN141" s="1" t="s">
        <v>2243</v>
      </c>
      <c r="AO141" t="str">
        <f>IF(Table1[[#This Row],[Audio Duration (in secs)]]&gt;180,"Greater than 3 Minutes","Less than 3 Minutes")</f>
        <v>Less than 3 Minutes</v>
      </c>
      <c r="AP14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41" t="str">
        <f>IFERROR(VLOOKUP(Table1[[#This Row],[சாதி/Caste]],MApping!$E$1:$F$10,2,0),"Others")</f>
        <v>CHOLIA VELLALAR</v>
      </c>
      <c r="AR141">
        <f>VLOOKUP(Table1[[#This Row],[பாலினம்/Gender]],Factor!$F$26:$I$28,4,0)</f>
        <v>1.1351351351351351</v>
      </c>
      <c r="AS141">
        <f>VLOOKUP(Table1[[#This Row],[பதிலளித்தவரின் வயது/Age Group]],Factor!$F$35:$I$39,4,0)</f>
        <v>0.96923076923076912</v>
      </c>
      <c r="AT141">
        <f>VLOOKUP(Table1[[#This Row],[பதிலளித்தவரின் வயது/Age Group]]&amp;Table1[[#This Row],[பாலினம்/Gender]],Factor!$A$45:$G$53,7,0)</f>
        <v>0.82894736842105265</v>
      </c>
      <c r="AU1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1">
        <f>VLOOKUP(Table1[[#This Row],[Rev Caste]],Factor!$F$59:$I$68,4,0)</f>
        <v>1.3125</v>
      </c>
      <c r="AW141">
        <f>Table1[[#This Row],[2021 Ae Factor]]*Table1[[#This Row],[Age &amp; Gender Factor]]</f>
        <v>0.49068184713212792</v>
      </c>
      <c r="AX141">
        <f t="shared" si="4"/>
        <v>10.433047</v>
      </c>
      <c r="AY141">
        <f t="shared" si="5"/>
        <v>78.640701199999995</v>
      </c>
    </row>
    <row r="142" spans="1:51" x14ac:dyDescent="0.25">
      <c r="A142" s="1" t="s">
        <v>919</v>
      </c>
      <c r="B142" s="1" t="s">
        <v>920</v>
      </c>
      <c r="C142" s="2">
        <v>45869</v>
      </c>
      <c r="D142" s="1" t="s">
        <v>921</v>
      </c>
      <c r="E142" s="1" t="s">
        <v>916</v>
      </c>
      <c r="F142" s="1" t="s">
        <v>922</v>
      </c>
      <c r="G142" s="1">
        <v>261</v>
      </c>
      <c r="H142" s="1" t="s">
        <v>37</v>
      </c>
      <c r="I142" s="1" t="s">
        <v>245</v>
      </c>
      <c r="J142" s="1" t="s">
        <v>246</v>
      </c>
      <c r="K142" s="1" t="s">
        <v>51</v>
      </c>
      <c r="L142" s="1" t="s">
        <v>79</v>
      </c>
      <c r="M142" s="1" t="s">
        <v>819</v>
      </c>
      <c r="N142" s="1" t="s">
        <v>923</v>
      </c>
      <c r="O142" s="1" t="s">
        <v>136</v>
      </c>
      <c r="P142" s="1">
        <v>9688410714</v>
      </c>
      <c r="Q142" s="1" t="s">
        <v>56</v>
      </c>
      <c r="R142" s="1" t="s">
        <v>137</v>
      </c>
      <c r="S142" s="1" t="s">
        <v>114</v>
      </c>
      <c r="T142" s="1" t="s">
        <v>138</v>
      </c>
      <c r="U142" s="1" t="s">
        <v>84</v>
      </c>
      <c r="V142" s="1" t="s">
        <v>100</v>
      </c>
      <c r="W142" s="1" t="s">
        <v>126</v>
      </c>
      <c r="X142" s="1" t="s">
        <v>63</v>
      </c>
      <c r="Y142" s="1" t="s">
        <v>38</v>
      </c>
      <c r="Z142" s="1" t="s">
        <v>127</v>
      </c>
      <c r="AA142" s="1" t="s">
        <v>100</v>
      </c>
      <c r="AB142" s="1" t="s">
        <v>59</v>
      </c>
      <c r="AC142" s="1" t="s">
        <v>128</v>
      </c>
      <c r="AD142" s="1" t="s">
        <v>87</v>
      </c>
      <c r="AE142" s="1" t="s">
        <v>624</v>
      </c>
      <c r="AF142" s="1" t="s">
        <v>69</v>
      </c>
      <c r="AG142" s="1" t="s">
        <v>278</v>
      </c>
      <c r="AH142" s="1" t="s">
        <v>279</v>
      </c>
      <c r="AI142" s="1">
        <f>IFERROR(_xlfn.XLOOKUP(Table1[[#This Row],[Audio Url]],Qc!C:C,Qc!F:F),"")</f>
        <v>0</v>
      </c>
      <c r="AJ142" s="1" t="str">
        <f>IFERROR(_xlfn.XLOOKUP(Table1[[#This Row],[Audio Url]],Qc!C:C,Qc!E:E),"")</f>
        <v>Fake Audio/Empty Audio</v>
      </c>
      <c r="AK142" s="1" t="s">
        <v>38</v>
      </c>
      <c r="AL142" s="1" t="s">
        <v>38</v>
      </c>
      <c r="AM142" s="1" t="s">
        <v>43</v>
      </c>
      <c r="AN142" s="1" t="s">
        <v>2242</v>
      </c>
      <c r="AO142" t="str">
        <f>IF(Table1[[#This Row],[Audio Duration (in secs)]]&gt;180,"Greater than 3 Minutes","Less than 3 Minutes")</f>
        <v>Greater than 3 Minutes</v>
      </c>
      <c r="AP14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42" t="str">
        <f>IFERROR(VLOOKUP(Table1[[#This Row],[சாதி/Caste]],MApping!$E$1:$F$10,2,0),"Others")</f>
        <v>MUSLIM</v>
      </c>
      <c r="AR142">
        <f>VLOOKUP(Table1[[#This Row],[பாலினம்/Gender]],Factor!$F$26:$I$28,4,0)</f>
        <v>0.8936170212765957</v>
      </c>
      <c r="AS142">
        <f>VLOOKUP(Table1[[#This Row],[பதிலளித்தவரின் வயது/Age Group]],Factor!$F$35:$I$39,4,0)</f>
        <v>1.2824427480916032</v>
      </c>
      <c r="AT142">
        <f>VLOOKUP(Table1[[#This Row],[பதிலளித்தவரின் வயது/Age Group]]&amp;Table1[[#This Row],[பாலினம்/Gender]],Factor!$A$45:$G$53,7,0)</f>
        <v>0.95454545454545459</v>
      </c>
      <c r="AU1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42">
        <f>VLOOKUP(Table1[[#This Row],[Rev Caste]],Factor!$F$59:$I$68,4,0)</f>
        <v>1.2600000000000002</v>
      </c>
      <c r="AW142">
        <f>Table1[[#This Row],[2021 Ae Factor]]*Table1[[#This Row],[Age &amp; Gender Factor]]</f>
        <v>1.9102362971007465</v>
      </c>
      <c r="AX142">
        <f t="shared" si="4"/>
        <v>10.433337399999999</v>
      </c>
      <c r="AY142">
        <f t="shared" si="5"/>
        <v>78.640573799999999</v>
      </c>
    </row>
    <row r="143" spans="1:51" x14ac:dyDescent="0.25">
      <c r="A143" s="1" t="s">
        <v>924</v>
      </c>
      <c r="B143" s="1" t="s">
        <v>925</v>
      </c>
      <c r="C143" s="2">
        <v>45869</v>
      </c>
      <c r="D143" s="1" t="s">
        <v>926</v>
      </c>
      <c r="E143" s="1" t="s">
        <v>916</v>
      </c>
      <c r="F143" s="1" t="s">
        <v>927</v>
      </c>
      <c r="G143" s="1">
        <v>234</v>
      </c>
      <c r="H143" s="1" t="s">
        <v>37</v>
      </c>
      <c r="I143" s="1" t="s">
        <v>245</v>
      </c>
      <c r="J143" s="1" t="s">
        <v>246</v>
      </c>
      <c r="K143" s="1" t="s">
        <v>51</v>
      </c>
      <c r="L143" s="1" t="s">
        <v>79</v>
      </c>
      <c r="M143" s="1" t="s">
        <v>819</v>
      </c>
      <c r="N143" s="1" t="s">
        <v>928</v>
      </c>
      <c r="O143" s="1" t="s">
        <v>136</v>
      </c>
      <c r="P143" s="1">
        <v>8526003838</v>
      </c>
      <c r="Q143" s="1" t="s">
        <v>56</v>
      </c>
      <c r="R143" s="1" t="s">
        <v>137</v>
      </c>
      <c r="S143" s="1" t="s">
        <v>114</v>
      </c>
      <c r="T143" s="1" t="s">
        <v>138</v>
      </c>
      <c r="U143" s="1" t="s">
        <v>302</v>
      </c>
      <c r="V143" s="1" t="s">
        <v>166</v>
      </c>
      <c r="W143" s="1" t="s">
        <v>62</v>
      </c>
      <c r="X143" s="1" t="s">
        <v>102</v>
      </c>
      <c r="Y143" s="1" t="s">
        <v>96</v>
      </c>
      <c r="Z143" s="1" t="s">
        <v>127</v>
      </c>
      <c r="AA143" s="1" t="s">
        <v>100</v>
      </c>
      <c r="AB143" s="1" t="s">
        <v>85</v>
      </c>
      <c r="AC143" s="1" t="s">
        <v>128</v>
      </c>
      <c r="AD143" s="1" t="s">
        <v>87</v>
      </c>
      <c r="AE143" s="1" t="s">
        <v>68</v>
      </c>
      <c r="AF143" s="1" t="s">
        <v>401</v>
      </c>
      <c r="AG143" s="1" t="s">
        <v>118</v>
      </c>
      <c r="AH143" s="1" t="s">
        <v>42</v>
      </c>
      <c r="AI143" s="1">
        <f>IFERROR(_xlfn.XLOOKUP(Table1[[#This Row],[Audio Url]],Qc!C:C,Qc!F:F),"")</f>
        <v>0</v>
      </c>
      <c r="AJ143" s="1" t="str">
        <f>IFERROR(_xlfn.XLOOKUP(Table1[[#This Row],[Audio Url]],Qc!C:C,Qc!E:E),"")</f>
        <v>Fake Audio/Empty Audio</v>
      </c>
      <c r="AK143" s="1" t="s">
        <v>38</v>
      </c>
      <c r="AL143" s="1" t="s">
        <v>38</v>
      </c>
      <c r="AM143" s="1" t="s">
        <v>43</v>
      </c>
      <c r="AN143" s="1" t="s">
        <v>2242</v>
      </c>
      <c r="AO143" t="str">
        <f>IF(Table1[[#This Row],[Audio Duration (in secs)]]&gt;180,"Greater than 3 Minutes","Less than 3 Minutes")</f>
        <v>Greater than 3 Minutes</v>
      </c>
      <c r="AP14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3" t="str">
        <f>IFERROR(VLOOKUP(Table1[[#This Row],[சாதி/Caste]],MApping!$E$1:$F$10,2,0),"Others")</f>
        <v>DEVENDRA KULA VELLALAR</v>
      </c>
      <c r="AR143">
        <f>VLOOKUP(Table1[[#This Row],[பாலினம்/Gender]],Factor!$F$26:$I$28,4,0)</f>
        <v>0.8936170212765957</v>
      </c>
      <c r="AS143">
        <f>VLOOKUP(Table1[[#This Row],[பதிலளித்தவரின் வயது/Age Group]],Factor!$F$35:$I$39,4,0)</f>
        <v>1.2824427480916032</v>
      </c>
      <c r="AT143">
        <f>VLOOKUP(Table1[[#This Row],[பதிலளித்தவரின் வயது/Age Group]]&amp;Table1[[#This Row],[பாலினம்/Gender]],Factor!$A$45:$G$53,7,0)</f>
        <v>0.95454545454545459</v>
      </c>
      <c r="AU1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43">
        <f>VLOOKUP(Table1[[#This Row],[Rev Caste]],Factor!$F$59:$I$68,4,0)</f>
        <v>1.6390243902439026</v>
      </c>
      <c r="AW143">
        <f>Table1[[#This Row],[2021 Ae Factor]]*Table1[[#This Row],[Age &amp; Gender Factor]]</f>
        <v>0.95454545454545459</v>
      </c>
      <c r="AX143">
        <f t="shared" si="4"/>
        <v>10.4333533</v>
      </c>
      <c r="AY143">
        <f t="shared" si="5"/>
        <v>78.6404967</v>
      </c>
    </row>
    <row r="144" spans="1:51" x14ac:dyDescent="0.25">
      <c r="A144" s="1" t="s">
        <v>929</v>
      </c>
      <c r="B144" s="1" t="s">
        <v>930</v>
      </c>
      <c r="C144" s="2">
        <v>45869</v>
      </c>
      <c r="D144" s="1" t="s">
        <v>931</v>
      </c>
      <c r="E144" s="1" t="s">
        <v>916</v>
      </c>
      <c r="F144" s="1" t="s">
        <v>932</v>
      </c>
      <c r="G144" s="1">
        <v>91</v>
      </c>
      <c r="H144" s="1" t="s">
        <v>37</v>
      </c>
      <c r="I144" s="1" t="s">
        <v>110</v>
      </c>
      <c r="J144" s="1" t="s">
        <v>111</v>
      </c>
      <c r="K144" s="1" t="s">
        <v>51</v>
      </c>
      <c r="L144" s="1" t="s">
        <v>79</v>
      </c>
      <c r="M144" s="1" t="s">
        <v>819</v>
      </c>
      <c r="N144" s="1" t="s">
        <v>933</v>
      </c>
      <c r="O144" s="1" t="s">
        <v>136</v>
      </c>
      <c r="P144" s="1">
        <v>6369734512</v>
      </c>
      <c r="Q144" s="1" t="s">
        <v>56</v>
      </c>
      <c r="R144" s="1" t="s">
        <v>98</v>
      </c>
      <c r="S144" s="1" t="s">
        <v>114</v>
      </c>
      <c r="T144" s="1" t="s">
        <v>138</v>
      </c>
      <c r="U144" s="1" t="s">
        <v>84</v>
      </c>
      <c r="V144" s="1" t="s">
        <v>61</v>
      </c>
      <c r="W144" s="1" t="s">
        <v>62</v>
      </c>
      <c r="X144" s="1" t="s">
        <v>102</v>
      </c>
      <c r="Y144" s="1" t="s">
        <v>289</v>
      </c>
      <c r="Z144" s="1" t="s">
        <v>127</v>
      </c>
      <c r="AA144" s="1" t="s">
        <v>100</v>
      </c>
      <c r="AB144" s="1" t="s">
        <v>85</v>
      </c>
      <c r="AC144" s="1" t="s">
        <v>66</v>
      </c>
      <c r="AD144" s="1" t="s">
        <v>87</v>
      </c>
      <c r="AE144" s="1" t="s">
        <v>68</v>
      </c>
      <c r="AF144" s="1" t="s">
        <v>383</v>
      </c>
      <c r="AG144" s="1" t="s">
        <v>89</v>
      </c>
      <c r="AH144" s="1" t="s">
        <v>90</v>
      </c>
      <c r="AI144" s="1">
        <f>IFERROR(_xlfn.XLOOKUP(Table1[[#This Row],[Audio Url]],Qc!C:C,Qc!F:F),"")</f>
        <v>0</v>
      </c>
      <c r="AJ144" s="1" t="str">
        <f>IFERROR(_xlfn.XLOOKUP(Table1[[#This Row],[Audio Url]],Qc!C:C,Qc!E:E),"")</f>
        <v>Not Doing It Properly</v>
      </c>
      <c r="AK144" s="1" t="s">
        <v>38</v>
      </c>
      <c r="AL144" s="1" t="s">
        <v>38</v>
      </c>
      <c r="AM144" s="1" t="s">
        <v>43</v>
      </c>
      <c r="AN144" s="1" t="s">
        <v>2243</v>
      </c>
      <c r="AO144" t="str">
        <f>IF(Table1[[#This Row],[Audio Duration (in secs)]]&gt;180,"Greater than 3 Minutes","Less than 3 Minutes")</f>
        <v>Less than 3 Minutes</v>
      </c>
      <c r="AP14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4" t="str">
        <f>IFERROR(VLOOKUP(Table1[[#This Row],[சாதி/Caste]],MApping!$E$1:$F$10,2,0),"Others")</f>
        <v>MUKKULATHOR</v>
      </c>
      <c r="AR144">
        <f>VLOOKUP(Table1[[#This Row],[பாலினம்/Gender]],Factor!$F$26:$I$28,4,0)</f>
        <v>0.8936170212765957</v>
      </c>
      <c r="AS144">
        <f>VLOOKUP(Table1[[#This Row],[பதிலளித்தவரின் வயது/Age Group]],Factor!$F$35:$I$39,4,0)</f>
        <v>1.2824427480916032</v>
      </c>
      <c r="AT144">
        <f>VLOOKUP(Table1[[#This Row],[பதிலளித்தவரின் வயது/Age Group]]&amp;Table1[[#This Row],[பாலினம்/Gender]],Factor!$A$45:$G$53,7,0)</f>
        <v>0.95454545454545459</v>
      </c>
      <c r="AU1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4">
        <f>VLOOKUP(Table1[[#This Row],[Rev Caste]],Factor!$F$59:$I$68,4,0)</f>
        <v>1.1057142857142856</v>
      </c>
      <c r="AW144">
        <f>Table1[[#This Row],[2021 Ae Factor]]*Table1[[#This Row],[Age &amp; Gender Factor]]</f>
        <v>0.56502758154608668</v>
      </c>
      <c r="AX144">
        <f t="shared" si="4"/>
        <v>10.4335623</v>
      </c>
      <c r="AY144">
        <f t="shared" si="5"/>
        <v>78.640355799999995</v>
      </c>
    </row>
    <row r="145" spans="1:51" x14ac:dyDescent="0.25">
      <c r="A145" s="1" t="s">
        <v>934</v>
      </c>
      <c r="B145" s="1" t="s">
        <v>935</v>
      </c>
      <c r="C145" s="2">
        <v>45869</v>
      </c>
      <c r="D145" s="1" t="s">
        <v>936</v>
      </c>
      <c r="E145" s="1" t="s">
        <v>916</v>
      </c>
      <c r="F145" s="1" t="s">
        <v>937</v>
      </c>
      <c r="G145" s="1">
        <v>261</v>
      </c>
      <c r="H145" s="1" t="s">
        <v>37</v>
      </c>
      <c r="I145" s="1" t="s">
        <v>245</v>
      </c>
      <c r="J145" s="1" t="s">
        <v>246</v>
      </c>
      <c r="K145" s="1" t="s">
        <v>51</v>
      </c>
      <c r="L145" s="1" t="s">
        <v>79</v>
      </c>
      <c r="M145" s="1" t="s">
        <v>819</v>
      </c>
      <c r="N145" s="1" t="s">
        <v>938</v>
      </c>
      <c r="O145" s="1" t="s">
        <v>55</v>
      </c>
      <c r="P145" s="1">
        <v>9047421115</v>
      </c>
      <c r="Q145" s="1" t="s">
        <v>39</v>
      </c>
      <c r="R145" s="1" t="s">
        <v>98</v>
      </c>
      <c r="S145" s="1" t="s">
        <v>58</v>
      </c>
      <c r="T145" s="1" t="s">
        <v>59</v>
      </c>
      <c r="U145" s="1" t="s">
        <v>84</v>
      </c>
      <c r="V145" s="1" t="s">
        <v>61</v>
      </c>
      <c r="W145" s="1" t="s">
        <v>62</v>
      </c>
      <c r="X145" s="1" t="s">
        <v>63</v>
      </c>
      <c r="Y145" s="1" t="s">
        <v>38</v>
      </c>
      <c r="Z145" s="1" t="s">
        <v>127</v>
      </c>
      <c r="AA145" s="1" t="s">
        <v>100</v>
      </c>
      <c r="AB145" s="1" t="s">
        <v>59</v>
      </c>
      <c r="AC145" s="1" t="s">
        <v>128</v>
      </c>
      <c r="AD145" s="1" t="s">
        <v>87</v>
      </c>
      <c r="AE145" s="1" t="s">
        <v>624</v>
      </c>
      <c r="AF145" s="1" t="s">
        <v>69</v>
      </c>
      <c r="AG145" s="1" t="s">
        <v>89</v>
      </c>
      <c r="AH145" s="1" t="s">
        <v>521</v>
      </c>
      <c r="AI145" s="1" t="str">
        <f>IFERROR(_xlfn.XLOOKUP(Table1[[#This Row],[Audio Url]],Qc!C:C,Qc!F:F),"")</f>
        <v>she is speaking on her own about without asking questions and how to select the options it's a conversation between two surveyors</v>
      </c>
      <c r="AJ145" s="1" t="str">
        <f>IFERROR(_xlfn.XLOOKUP(Table1[[#This Row],[Audio Url]],Qc!C:C,Qc!E:E),"")</f>
        <v>Fake Audio/Empty Audio</v>
      </c>
      <c r="AK145" s="1" t="s">
        <v>38</v>
      </c>
      <c r="AL145" s="1" t="s">
        <v>38</v>
      </c>
      <c r="AM145" s="1" t="s">
        <v>43</v>
      </c>
      <c r="AN145" s="1" t="s">
        <v>2242</v>
      </c>
      <c r="AO145" t="str">
        <f>IF(Table1[[#This Row],[Audio Duration (in secs)]]&gt;180,"Greater than 3 Minutes","Less than 3 Minutes")</f>
        <v>Greater than 3 Minutes</v>
      </c>
      <c r="AP14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45" t="str">
        <f>IFERROR(VLOOKUP(Table1[[#This Row],[சாதி/Caste]],MApping!$E$1:$F$10,2,0),"Others")</f>
        <v>CHOLIA VELLALAR</v>
      </c>
      <c r="AR145">
        <f>VLOOKUP(Table1[[#This Row],[பாலினம்/Gender]],Factor!$F$26:$I$28,4,0)</f>
        <v>1.1351351351351351</v>
      </c>
      <c r="AS145">
        <f>VLOOKUP(Table1[[#This Row],[பதிலளித்தவரின் வயது/Age Group]],Factor!$F$35:$I$39,4,0)</f>
        <v>0.84</v>
      </c>
      <c r="AT145">
        <f>VLOOKUP(Table1[[#This Row],[பதிலளித்தவரின் வயது/Age Group]]&amp;Table1[[#This Row],[பாலினம்/Gender]],Factor!$A$45:$G$53,7,0)</f>
        <v>0.80769230769230771</v>
      </c>
      <c r="AU1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5">
        <f>VLOOKUP(Table1[[#This Row],[Rev Caste]],Factor!$F$59:$I$68,4,0)</f>
        <v>1.3125</v>
      </c>
      <c r="AW145">
        <f>Table1[[#This Row],[2021 Ae Factor]]*Table1[[#This Row],[Age &amp; Gender Factor]]</f>
        <v>0.47810026130822719</v>
      </c>
      <c r="AX145">
        <f t="shared" si="4"/>
        <v>10.4335001</v>
      </c>
      <c r="AY145">
        <f t="shared" si="5"/>
        <v>78.6404177</v>
      </c>
    </row>
    <row r="146" spans="1:51" x14ac:dyDescent="0.25">
      <c r="A146" s="1" t="s">
        <v>939</v>
      </c>
      <c r="B146" s="1" t="s">
        <v>940</v>
      </c>
      <c r="C146" s="2">
        <v>45869</v>
      </c>
      <c r="D146" s="1" t="s">
        <v>941</v>
      </c>
      <c r="E146" s="1" t="s">
        <v>916</v>
      </c>
      <c r="F146" s="1" t="s">
        <v>942</v>
      </c>
      <c r="G146" s="1">
        <v>316</v>
      </c>
      <c r="H146" s="1" t="s">
        <v>37</v>
      </c>
      <c r="I146" s="1" t="s">
        <v>245</v>
      </c>
      <c r="J146" s="1" t="s">
        <v>246</v>
      </c>
      <c r="K146" s="1" t="s">
        <v>51</v>
      </c>
      <c r="L146" s="1" t="s">
        <v>79</v>
      </c>
      <c r="M146" s="1" t="s">
        <v>819</v>
      </c>
      <c r="N146" s="1" t="s">
        <v>764</v>
      </c>
      <c r="O146" s="1" t="s">
        <v>55</v>
      </c>
      <c r="P146" s="1">
        <v>8940292565</v>
      </c>
      <c r="Q146" s="1" t="s">
        <v>39</v>
      </c>
      <c r="R146" s="1" t="s">
        <v>57</v>
      </c>
      <c r="S146" s="1" t="s">
        <v>114</v>
      </c>
      <c r="T146" s="1" t="s">
        <v>59</v>
      </c>
      <c r="U146" s="1" t="s">
        <v>84</v>
      </c>
      <c r="V146" s="1" t="s">
        <v>100</v>
      </c>
      <c r="W146" s="1" t="s">
        <v>62</v>
      </c>
      <c r="X146" s="1" t="s">
        <v>102</v>
      </c>
      <c r="Y146" s="1" t="s">
        <v>96</v>
      </c>
      <c r="Z146" s="1" t="s">
        <v>127</v>
      </c>
      <c r="AA146" s="1" t="s">
        <v>100</v>
      </c>
      <c r="AB146" s="1" t="s">
        <v>59</v>
      </c>
      <c r="AC146" s="1" t="s">
        <v>128</v>
      </c>
      <c r="AD146" s="1" t="s">
        <v>87</v>
      </c>
      <c r="AE146" s="1" t="s">
        <v>624</v>
      </c>
      <c r="AF146" s="1" t="s">
        <v>69</v>
      </c>
      <c r="AG146" s="1" t="s">
        <v>70</v>
      </c>
      <c r="AH146" s="1" t="s">
        <v>71</v>
      </c>
      <c r="AI146" s="1">
        <f>IFERROR(_xlfn.XLOOKUP(Table1[[#This Row],[Audio Url]],Qc!C:C,Qc!F:F),"")</f>
        <v>0</v>
      </c>
      <c r="AJ146" s="1" t="str">
        <f>IFERROR(_xlfn.XLOOKUP(Table1[[#This Row],[Audio Url]],Qc!C:C,Qc!E:E),"")</f>
        <v>Fake Audio/Empty Audio</v>
      </c>
      <c r="AK146" s="1" t="s">
        <v>38</v>
      </c>
      <c r="AL146" s="1" t="s">
        <v>38</v>
      </c>
      <c r="AM146" s="1" t="s">
        <v>43</v>
      </c>
      <c r="AN146" s="1" t="s">
        <v>2242</v>
      </c>
      <c r="AO146" t="str">
        <f>IF(Table1[[#This Row],[Audio Duration (in secs)]]&gt;180,"Greater than 3 Minutes","Less than 3 Minutes")</f>
        <v>Greater than 3 Minutes</v>
      </c>
      <c r="AP14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6" t="str">
        <f>IFERROR(VLOOKUP(Table1[[#This Row],[சாதி/Caste]],MApping!$E$1:$F$10,2,0),"Others")</f>
        <v>URALI GOUNDER</v>
      </c>
      <c r="AR146">
        <f>VLOOKUP(Table1[[#This Row],[பாலினம்/Gender]],Factor!$F$26:$I$28,4,0)</f>
        <v>1.1351351351351351</v>
      </c>
      <c r="AS146">
        <f>VLOOKUP(Table1[[#This Row],[பதிலளித்தவரின் வயது/Age Group]],Factor!$F$35:$I$39,4,0)</f>
        <v>0.84</v>
      </c>
      <c r="AT146">
        <f>VLOOKUP(Table1[[#This Row],[பதிலளித்தவரின் வயது/Age Group]]&amp;Table1[[#This Row],[பாலினம்/Gender]],Factor!$A$45:$G$53,7,0)</f>
        <v>0.80769230769230771</v>
      </c>
      <c r="AU1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46">
        <f>VLOOKUP(Table1[[#This Row],[Rev Caste]],Factor!$F$59:$I$68,4,0)</f>
        <v>1.3034482758620689</v>
      </c>
      <c r="AW146">
        <f>Table1[[#This Row],[2021 Ae Factor]]*Table1[[#This Row],[Age &amp; Gender Factor]]</f>
        <v>1.6163537898544778</v>
      </c>
      <c r="AX146">
        <f t="shared" si="4"/>
        <v>10.4335457</v>
      </c>
      <c r="AY146">
        <f t="shared" si="5"/>
        <v>78.640363899999997</v>
      </c>
    </row>
    <row r="147" spans="1:51" x14ac:dyDescent="0.25">
      <c r="A147" s="1" t="s">
        <v>943</v>
      </c>
      <c r="B147" s="1" t="s">
        <v>944</v>
      </c>
      <c r="C147" s="2">
        <v>45869</v>
      </c>
      <c r="D147" s="1" t="s">
        <v>945</v>
      </c>
      <c r="E147" s="1" t="s">
        <v>946</v>
      </c>
      <c r="F147" s="1" t="s">
        <v>947</v>
      </c>
      <c r="G147" s="1">
        <v>246</v>
      </c>
      <c r="H147" s="1" t="s">
        <v>37</v>
      </c>
      <c r="I147" s="1" t="s">
        <v>110</v>
      </c>
      <c r="J147" s="1" t="s">
        <v>111</v>
      </c>
      <c r="K147" s="1" t="s">
        <v>51</v>
      </c>
      <c r="L147" s="1" t="s">
        <v>79</v>
      </c>
      <c r="M147" s="1" t="s">
        <v>819</v>
      </c>
      <c r="N147" s="1" t="s">
        <v>948</v>
      </c>
      <c r="O147" s="1" t="s">
        <v>55</v>
      </c>
      <c r="P147" s="1">
        <v>9788542480</v>
      </c>
      <c r="Q147" s="1" t="s">
        <v>361</v>
      </c>
      <c r="R147" s="1" t="s">
        <v>125</v>
      </c>
      <c r="S147" s="1" t="s">
        <v>114</v>
      </c>
      <c r="T147" s="1" t="s">
        <v>138</v>
      </c>
      <c r="U147" s="1" t="s">
        <v>60</v>
      </c>
      <c r="V147" s="1" t="s">
        <v>61</v>
      </c>
      <c r="W147" s="1" t="s">
        <v>62</v>
      </c>
      <c r="X147" s="1" t="s">
        <v>63</v>
      </c>
      <c r="Y147" s="1" t="s">
        <v>38</v>
      </c>
      <c r="Z147" s="1" t="s">
        <v>127</v>
      </c>
      <c r="AA147" s="1" t="s">
        <v>100</v>
      </c>
      <c r="AB147" s="1" t="s">
        <v>85</v>
      </c>
      <c r="AC147" s="1" t="s">
        <v>86</v>
      </c>
      <c r="AD147" s="1" t="s">
        <v>87</v>
      </c>
      <c r="AE147" s="1" t="s">
        <v>624</v>
      </c>
      <c r="AF147" s="1" t="s">
        <v>117</v>
      </c>
      <c r="AG147" s="1" t="s">
        <v>89</v>
      </c>
      <c r="AH147" s="1" t="s">
        <v>90</v>
      </c>
      <c r="AI147" s="1">
        <f>IFERROR(_xlfn.XLOOKUP(Table1[[#This Row],[Audio Url]],Qc!C:C,Qc!F:F),"")</f>
        <v>0</v>
      </c>
      <c r="AJ147" s="1" t="str">
        <f>IFERROR(_xlfn.XLOOKUP(Table1[[#This Row],[Audio Url]],Qc!C:C,Qc!E:E),"")</f>
        <v>Not Asking All The Questions</v>
      </c>
      <c r="AK147" s="1" t="s">
        <v>38</v>
      </c>
      <c r="AL147" s="1" t="s">
        <v>38</v>
      </c>
      <c r="AM147" s="1" t="s">
        <v>43</v>
      </c>
      <c r="AN147" s="1" t="s">
        <v>2243</v>
      </c>
      <c r="AO147" t="str">
        <f>IF(Table1[[#This Row],[Audio Duration (in secs)]]&gt;180,"Greater than 3 Minutes","Less than 3 Minutes")</f>
        <v>Greater than 3 Minutes</v>
      </c>
      <c r="AP14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47" t="str">
        <f>IFERROR(VLOOKUP(Table1[[#This Row],[சாதி/Caste]],MApping!$E$1:$F$10,2,0),"Others")</f>
        <v>MUKKULATHOR</v>
      </c>
      <c r="AR147">
        <f>VLOOKUP(Table1[[#This Row],[பாலினம்/Gender]],Factor!$F$26:$I$28,4,0)</f>
        <v>1.1351351351351351</v>
      </c>
      <c r="AS147">
        <f>VLOOKUP(Table1[[#This Row],[பதிலளித்தவரின் வயது/Age Group]],Factor!$F$35:$I$39,4,0)</f>
        <v>0.96923076923076912</v>
      </c>
      <c r="AT147">
        <f>VLOOKUP(Table1[[#This Row],[பதிலளித்தவரின் வயது/Age Group]]&amp;Table1[[#This Row],[பாலினம்/Gender]],Factor!$A$45:$G$53,7,0)</f>
        <v>0.82894736842105265</v>
      </c>
      <c r="AU1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7">
        <f>VLOOKUP(Table1[[#This Row],[Rev Caste]],Factor!$F$59:$I$68,4,0)</f>
        <v>1.1057142857142856</v>
      </c>
      <c r="AW147">
        <f>Table1[[#This Row],[2021 Ae Factor]]*Table1[[#This Row],[Age &amp; Gender Factor]]</f>
        <v>0.49068184713212792</v>
      </c>
      <c r="AX147">
        <f t="shared" si="4"/>
        <v>10.434256599999999</v>
      </c>
      <c r="AY147">
        <f t="shared" si="5"/>
        <v>78.639892500000002</v>
      </c>
    </row>
    <row r="148" spans="1:51" x14ac:dyDescent="0.25">
      <c r="A148" s="1" t="s">
        <v>949</v>
      </c>
      <c r="B148" s="1" t="s">
        <v>950</v>
      </c>
      <c r="C148" s="2">
        <v>45869</v>
      </c>
      <c r="D148" s="1" t="s">
        <v>951</v>
      </c>
      <c r="E148" s="1" t="s">
        <v>946</v>
      </c>
      <c r="F148" s="1" t="s">
        <v>952</v>
      </c>
      <c r="G148" s="1">
        <v>353</v>
      </c>
      <c r="H148" s="1" t="s">
        <v>37</v>
      </c>
      <c r="I148" s="1" t="s">
        <v>245</v>
      </c>
      <c r="J148" s="1" t="s">
        <v>246</v>
      </c>
      <c r="K148" s="1" t="s">
        <v>51</v>
      </c>
      <c r="L148" s="1" t="s">
        <v>79</v>
      </c>
      <c r="M148" s="1" t="s">
        <v>819</v>
      </c>
      <c r="N148" s="1" t="s">
        <v>953</v>
      </c>
      <c r="O148" s="1" t="s">
        <v>55</v>
      </c>
      <c r="P148" s="1">
        <v>9786671920</v>
      </c>
      <c r="Q148" s="1" t="s">
        <v>361</v>
      </c>
      <c r="R148" s="1" t="s">
        <v>57</v>
      </c>
      <c r="S148" s="1" t="s">
        <v>114</v>
      </c>
      <c r="T148" s="1" t="s">
        <v>138</v>
      </c>
      <c r="U148" s="1" t="s">
        <v>84</v>
      </c>
      <c r="V148" s="1" t="s">
        <v>100</v>
      </c>
      <c r="W148" s="1" t="s">
        <v>101</v>
      </c>
      <c r="X148" s="1" t="s">
        <v>102</v>
      </c>
      <c r="Y148" s="1" t="s">
        <v>96</v>
      </c>
      <c r="Z148" s="1" t="s">
        <v>127</v>
      </c>
      <c r="AA148" s="1" t="s">
        <v>88</v>
      </c>
      <c r="AB148" s="1" t="s">
        <v>59</v>
      </c>
      <c r="AC148" s="1" t="s">
        <v>128</v>
      </c>
      <c r="AD148" s="1" t="s">
        <v>67</v>
      </c>
      <c r="AE148" s="1" t="s">
        <v>102</v>
      </c>
      <c r="AF148" s="1" t="s">
        <v>69</v>
      </c>
      <c r="AG148" s="1" t="s">
        <v>89</v>
      </c>
      <c r="AH148" s="1" t="s">
        <v>90</v>
      </c>
      <c r="AI148" s="1">
        <f>IFERROR(_xlfn.XLOOKUP(Table1[[#This Row],[Audio Url]],Qc!C:C,Qc!F:F),"")</f>
        <v>0</v>
      </c>
      <c r="AJ148" s="1" t="str">
        <f>IFERROR(_xlfn.XLOOKUP(Table1[[#This Row],[Audio Url]],Qc!C:C,Qc!E:E),"")</f>
        <v>Fake Audio/Empty Audio</v>
      </c>
      <c r="AK148" s="1" t="s">
        <v>38</v>
      </c>
      <c r="AL148" s="1" t="s">
        <v>38</v>
      </c>
      <c r="AM148" s="1" t="s">
        <v>43</v>
      </c>
      <c r="AN148" s="1" t="s">
        <v>2242</v>
      </c>
      <c r="AO148" t="str">
        <f>IF(Table1[[#This Row],[Audio Duration (in secs)]]&gt;180,"Greater than 3 Minutes","Less than 3 Minutes")</f>
        <v>Greater than 3 Minutes</v>
      </c>
      <c r="AP14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8" t="str">
        <f>IFERROR(VLOOKUP(Table1[[#This Row],[சாதி/Caste]],MApping!$E$1:$F$10,2,0),"Others")</f>
        <v>MUKKULATHOR</v>
      </c>
      <c r="AR148">
        <f>VLOOKUP(Table1[[#This Row],[பாலினம்/Gender]],Factor!$F$26:$I$28,4,0)</f>
        <v>1.1351351351351351</v>
      </c>
      <c r="AS148">
        <f>VLOOKUP(Table1[[#This Row],[பதிலளித்தவரின் வயது/Age Group]],Factor!$F$35:$I$39,4,0)</f>
        <v>0.96923076923076912</v>
      </c>
      <c r="AT148">
        <f>VLOOKUP(Table1[[#This Row],[பதிலளித்தவரின் வயது/Age Group]]&amp;Table1[[#This Row],[பாலினம்/Gender]],Factor!$A$45:$G$53,7,0)</f>
        <v>0.82894736842105265</v>
      </c>
      <c r="AU1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48">
        <f>VLOOKUP(Table1[[#This Row],[Rev Caste]],Factor!$F$59:$I$68,4,0)</f>
        <v>1.1057142857142856</v>
      </c>
      <c r="AW148">
        <f>Table1[[#This Row],[2021 Ae Factor]]*Table1[[#This Row],[Age &amp; Gender Factor]]</f>
        <v>1.6588894159032797</v>
      </c>
      <c r="AX148">
        <f t="shared" si="4"/>
        <v>10.4342509</v>
      </c>
      <c r="AY148">
        <f t="shared" si="5"/>
        <v>78.639885599999999</v>
      </c>
    </row>
    <row r="149" spans="1:51" x14ac:dyDescent="0.25">
      <c r="A149" s="1" t="s">
        <v>954</v>
      </c>
      <c r="B149" s="1" t="s">
        <v>955</v>
      </c>
      <c r="C149" s="2">
        <v>45869</v>
      </c>
      <c r="D149" s="1" t="s">
        <v>956</v>
      </c>
      <c r="E149" s="1" t="s">
        <v>957</v>
      </c>
      <c r="F149" s="1" t="s">
        <v>958</v>
      </c>
      <c r="G149" s="1">
        <v>146</v>
      </c>
      <c r="H149" s="1" t="s">
        <v>37</v>
      </c>
      <c r="I149" s="1" t="s">
        <v>110</v>
      </c>
      <c r="J149" s="1" t="s">
        <v>111</v>
      </c>
      <c r="K149" s="1" t="s">
        <v>51</v>
      </c>
      <c r="L149" s="1" t="s">
        <v>79</v>
      </c>
      <c r="M149" s="1" t="s">
        <v>819</v>
      </c>
      <c r="N149" s="1" t="s">
        <v>959</v>
      </c>
      <c r="O149" s="1" t="s">
        <v>136</v>
      </c>
      <c r="P149" s="1">
        <v>6379758894</v>
      </c>
      <c r="Q149" s="1" t="s">
        <v>56</v>
      </c>
      <c r="R149" s="1" t="s">
        <v>137</v>
      </c>
      <c r="S149" s="1" t="s">
        <v>114</v>
      </c>
      <c r="T149" s="1" t="s">
        <v>138</v>
      </c>
      <c r="U149" s="1" t="s">
        <v>84</v>
      </c>
      <c r="V149" s="1" t="s">
        <v>61</v>
      </c>
      <c r="W149" s="1" t="s">
        <v>62</v>
      </c>
      <c r="X149" s="1" t="s">
        <v>102</v>
      </c>
      <c r="Y149" s="1" t="s">
        <v>289</v>
      </c>
      <c r="Z149" s="1" t="s">
        <v>127</v>
      </c>
      <c r="AA149" s="1" t="s">
        <v>100</v>
      </c>
      <c r="AB149" s="1" t="s">
        <v>85</v>
      </c>
      <c r="AC149" s="1" t="s">
        <v>86</v>
      </c>
      <c r="AD149" s="1" t="s">
        <v>87</v>
      </c>
      <c r="AE149" s="1" t="s">
        <v>68</v>
      </c>
      <c r="AF149" s="1" t="s">
        <v>383</v>
      </c>
      <c r="AG149" s="1" t="s">
        <v>89</v>
      </c>
      <c r="AH149" s="1" t="s">
        <v>71</v>
      </c>
      <c r="AI149" s="1">
        <f>IFERROR(_xlfn.XLOOKUP(Table1[[#This Row],[Audio Url]],Qc!C:C,Qc!F:F),"")</f>
        <v>0</v>
      </c>
      <c r="AJ149" s="1" t="str">
        <f>IFERROR(_xlfn.XLOOKUP(Table1[[#This Row],[Audio Url]],Qc!C:C,Qc!E:E),"")</f>
        <v>Not Doing It Properly</v>
      </c>
      <c r="AK149" s="1" t="s">
        <v>38</v>
      </c>
      <c r="AL149" s="1" t="s">
        <v>38</v>
      </c>
      <c r="AM149" s="1" t="s">
        <v>43</v>
      </c>
      <c r="AN149" s="1" t="s">
        <v>2243</v>
      </c>
      <c r="AO149" t="str">
        <f>IF(Table1[[#This Row],[Audio Duration (in secs)]]&gt;180,"Greater than 3 Minutes","Less than 3 Minutes")</f>
        <v>Less than 3 Minutes</v>
      </c>
      <c r="AP14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49" t="str">
        <f>IFERROR(VLOOKUP(Table1[[#This Row],[சாதி/Caste]],MApping!$E$1:$F$10,2,0),"Others")</f>
        <v>URALI GOUNDER</v>
      </c>
      <c r="AR149">
        <f>VLOOKUP(Table1[[#This Row],[பாலினம்/Gender]],Factor!$F$26:$I$28,4,0)</f>
        <v>0.8936170212765957</v>
      </c>
      <c r="AS149">
        <f>VLOOKUP(Table1[[#This Row],[பதிலளித்தவரின் வயது/Age Group]],Factor!$F$35:$I$39,4,0)</f>
        <v>1.2824427480916032</v>
      </c>
      <c r="AT149">
        <f>VLOOKUP(Table1[[#This Row],[பதிலளித்தவரின் வயது/Age Group]]&amp;Table1[[#This Row],[பாலினம்/Gender]],Factor!$A$45:$G$53,7,0)</f>
        <v>0.95454545454545459</v>
      </c>
      <c r="AU1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49">
        <f>VLOOKUP(Table1[[#This Row],[Rev Caste]],Factor!$F$59:$I$68,4,0)</f>
        <v>1.3034482758620689</v>
      </c>
      <c r="AW149">
        <f>Table1[[#This Row],[2021 Ae Factor]]*Table1[[#This Row],[Age &amp; Gender Factor]]</f>
        <v>0.56502758154608668</v>
      </c>
      <c r="AX149">
        <f t="shared" si="4"/>
        <v>10.4344085</v>
      </c>
      <c r="AY149">
        <f t="shared" si="5"/>
        <v>78.639772800000003</v>
      </c>
    </row>
    <row r="150" spans="1:51" x14ac:dyDescent="0.25">
      <c r="A150" s="1" t="s">
        <v>960</v>
      </c>
      <c r="B150" s="1" t="s">
        <v>961</v>
      </c>
      <c r="C150" s="2">
        <v>45869</v>
      </c>
      <c r="D150" s="1" t="s">
        <v>962</v>
      </c>
      <c r="E150" s="1" t="s">
        <v>957</v>
      </c>
      <c r="F150" s="1" t="s">
        <v>963</v>
      </c>
      <c r="G150" s="1">
        <v>407</v>
      </c>
      <c r="H150" s="1" t="s">
        <v>37</v>
      </c>
      <c r="I150" s="1" t="s">
        <v>245</v>
      </c>
      <c r="J150" s="1" t="s">
        <v>246</v>
      </c>
      <c r="K150" s="1" t="s">
        <v>51</v>
      </c>
      <c r="L150" s="1" t="s">
        <v>79</v>
      </c>
      <c r="M150" s="1" t="s">
        <v>819</v>
      </c>
      <c r="N150" s="1" t="s">
        <v>964</v>
      </c>
      <c r="O150" s="1" t="s">
        <v>55</v>
      </c>
      <c r="P150" s="1">
        <v>9751905638</v>
      </c>
      <c r="Q150" s="1" t="s">
        <v>39</v>
      </c>
      <c r="R150" s="1" t="s">
        <v>98</v>
      </c>
      <c r="S150" s="1" t="s">
        <v>114</v>
      </c>
      <c r="T150" s="1" t="s">
        <v>138</v>
      </c>
      <c r="U150" s="1" t="s">
        <v>84</v>
      </c>
      <c r="V150" s="1" t="s">
        <v>100</v>
      </c>
      <c r="W150" s="1" t="s">
        <v>101</v>
      </c>
      <c r="X150" s="1" t="s">
        <v>102</v>
      </c>
      <c r="Y150" s="1" t="s">
        <v>289</v>
      </c>
      <c r="Z150" s="1" t="s">
        <v>127</v>
      </c>
      <c r="AA150" s="1" t="s">
        <v>61</v>
      </c>
      <c r="AB150" s="1" t="s">
        <v>85</v>
      </c>
      <c r="AC150" s="1" t="s">
        <v>128</v>
      </c>
      <c r="AD150" s="1" t="s">
        <v>103</v>
      </c>
      <c r="AE150" s="1" t="s">
        <v>68</v>
      </c>
      <c r="AF150" s="1" t="s">
        <v>383</v>
      </c>
      <c r="AG150" s="1" t="s">
        <v>89</v>
      </c>
      <c r="AH150" s="1" t="s">
        <v>875</v>
      </c>
      <c r="AI150" s="1">
        <f>IFERROR(_xlfn.XLOOKUP(Table1[[#This Row],[Audio Url]],Qc!C:C,Qc!F:F),"")</f>
        <v>0</v>
      </c>
      <c r="AJ150" s="1" t="str">
        <f>IFERROR(_xlfn.XLOOKUP(Table1[[#This Row],[Audio Url]],Qc!C:C,Qc!E:E),"")</f>
        <v>Not Doing It Properly</v>
      </c>
      <c r="AK150" s="1" t="s">
        <v>38</v>
      </c>
      <c r="AL150" s="1" t="s">
        <v>38</v>
      </c>
      <c r="AM150" s="1" t="s">
        <v>43</v>
      </c>
      <c r="AN150" s="1" t="s">
        <v>2243</v>
      </c>
      <c r="AO150" t="str">
        <f>IF(Table1[[#This Row],[Audio Duration (in secs)]]&gt;180,"Greater than 3 Minutes","Less than 3 Minutes")</f>
        <v>Greater than 3 Minutes</v>
      </c>
      <c r="AP15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0" t="str">
        <f>IFERROR(VLOOKUP(Table1[[#This Row],[சாதி/Caste]],MApping!$E$1:$F$10,2,0),"Others")</f>
        <v>Others</v>
      </c>
      <c r="AR150">
        <f>VLOOKUP(Table1[[#This Row],[பாலினம்/Gender]],Factor!$F$26:$I$28,4,0)</f>
        <v>1.1351351351351351</v>
      </c>
      <c r="AS150">
        <f>VLOOKUP(Table1[[#This Row],[பதிலளித்தவரின் வயது/Age Group]],Factor!$F$35:$I$39,4,0)</f>
        <v>0.84</v>
      </c>
      <c r="AT150">
        <f>VLOOKUP(Table1[[#This Row],[பதிலளித்தவரின் வயது/Age Group]]&amp;Table1[[#This Row],[பாலினம்/Gender]],Factor!$A$45:$G$53,7,0)</f>
        <v>0.80769230769230771</v>
      </c>
      <c r="AU1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50">
        <f>VLOOKUP(Table1[[#This Row],[Rev Caste]],Factor!$F$59:$I$68,4,0)</f>
        <v>5.9154929577464786E-2</v>
      </c>
      <c r="AW150">
        <f>Table1[[#This Row],[2021 Ae Factor]]*Table1[[#This Row],[Age &amp; Gender Factor]]</f>
        <v>1.6163537898544778</v>
      </c>
      <c r="AX150">
        <f t="shared" si="4"/>
        <v>10.4344094</v>
      </c>
      <c r="AY150">
        <f t="shared" si="5"/>
        <v>78.639768000000004</v>
      </c>
    </row>
    <row r="151" spans="1:51" x14ac:dyDescent="0.25">
      <c r="A151" s="1" t="s">
        <v>965</v>
      </c>
      <c r="B151" s="1" t="s">
        <v>966</v>
      </c>
      <c r="C151" s="2">
        <v>45869</v>
      </c>
      <c r="D151" s="1" t="s">
        <v>967</v>
      </c>
      <c r="E151" s="1" t="s">
        <v>957</v>
      </c>
      <c r="F151" s="1" t="s">
        <v>968</v>
      </c>
      <c r="G151" s="1">
        <v>270</v>
      </c>
      <c r="H151" s="1" t="s">
        <v>37</v>
      </c>
      <c r="I151" s="1" t="s">
        <v>245</v>
      </c>
      <c r="J151" s="1" t="s">
        <v>246</v>
      </c>
      <c r="K151" s="1" t="s">
        <v>51</v>
      </c>
      <c r="L151" s="1" t="s">
        <v>79</v>
      </c>
      <c r="M151" s="1" t="s">
        <v>819</v>
      </c>
      <c r="N151" s="1" t="s">
        <v>969</v>
      </c>
      <c r="O151" s="1" t="s">
        <v>136</v>
      </c>
      <c r="P151" s="1">
        <v>9786451400</v>
      </c>
      <c r="Q151" s="1" t="s">
        <v>39</v>
      </c>
      <c r="R151" s="1" t="s">
        <v>137</v>
      </c>
      <c r="S151" s="1" t="s">
        <v>114</v>
      </c>
      <c r="T151" s="1" t="s">
        <v>59</v>
      </c>
      <c r="U151" s="1" t="s">
        <v>84</v>
      </c>
      <c r="V151" s="1" t="s">
        <v>100</v>
      </c>
      <c r="W151" s="1" t="s">
        <v>101</v>
      </c>
      <c r="X151" s="1" t="s">
        <v>115</v>
      </c>
      <c r="Y151" s="1" t="s">
        <v>38</v>
      </c>
      <c r="Z151" s="1" t="s">
        <v>127</v>
      </c>
      <c r="AA151" s="1" t="s">
        <v>88</v>
      </c>
      <c r="AB151" s="1" t="s">
        <v>59</v>
      </c>
      <c r="AC151" s="1" t="s">
        <v>128</v>
      </c>
      <c r="AD151" s="1" t="s">
        <v>67</v>
      </c>
      <c r="AE151" s="1" t="s">
        <v>102</v>
      </c>
      <c r="AF151" s="1" t="s">
        <v>69</v>
      </c>
      <c r="AG151" s="1" t="s">
        <v>89</v>
      </c>
      <c r="AH151" s="1" t="s">
        <v>521</v>
      </c>
      <c r="AI151" s="1">
        <f>IFERROR(_xlfn.XLOOKUP(Table1[[#This Row],[Audio Url]],Qc!C:C,Qc!F:F),"")</f>
        <v>0</v>
      </c>
      <c r="AJ151" s="1" t="str">
        <f>IFERROR(_xlfn.XLOOKUP(Table1[[#This Row],[Audio Url]],Qc!C:C,Qc!E:E),"")</f>
        <v>Fake Audio/Empty Audio</v>
      </c>
      <c r="AK151" s="1" t="s">
        <v>38</v>
      </c>
      <c r="AL151" s="1" t="s">
        <v>38</v>
      </c>
      <c r="AM151" s="1" t="s">
        <v>43</v>
      </c>
      <c r="AN151" s="1" t="s">
        <v>2242</v>
      </c>
      <c r="AO151" t="str">
        <f>IF(Table1[[#This Row],[Audio Duration (in secs)]]&gt;180,"Greater than 3 Minutes","Less than 3 Minutes")</f>
        <v>Greater than 3 Minutes</v>
      </c>
      <c r="AP15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51" t="str">
        <f>IFERROR(VLOOKUP(Table1[[#This Row],[சாதி/Caste]],MApping!$E$1:$F$10,2,0),"Others")</f>
        <v>CHOLIA VELLALAR</v>
      </c>
      <c r="AR151">
        <f>VLOOKUP(Table1[[#This Row],[பாலினம்/Gender]],Factor!$F$26:$I$28,4,0)</f>
        <v>0.8936170212765957</v>
      </c>
      <c r="AS151">
        <f>VLOOKUP(Table1[[#This Row],[பதிலளித்தவரின் வயது/Age Group]],Factor!$F$35:$I$39,4,0)</f>
        <v>0.84</v>
      </c>
      <c r="AT151">
        <f>VLOOKUP(Table1[[#This Row],[பதிலளித்தவரின் வயது/Age Group]]&amp;Table1[[#This Row],[பாலினம்/Gender]],Factor!$A$45:$G$53,7,0)</f>
        <v>0.875</v>
      </c>
      <c r="AU1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51">
        <f>VLOOKUP(Table1[[#This Row],[Rev Caste]],Factor!$F$59:$I$68,4,0)</f>
        <v>1.3125</v>
      </c>
      <c r="AW151">
        <f>Table1[[#This Row],[2021 Ae Factor]]*Table1[[#This Row],[Age &amp; Gender Factor]]</f>
        <v>1.7510499390090175</v>
      </c>
      <c r="AX151">
        <f t="shared" si="4"/>
        <v>10.4343117</v>
      </c>
      <c r="AY151">
        <f t="shared" si="5"/>
        <v>78.639778300000003</v>
      </c>
    </row>
    <row r="152" spans="1:51" x14ac:dyDescent="0.25">
      <c r="A152" s="1" t="s">
        <v>970</v>
      </c>
      <c r="B152" s="1" t="s">
        <v>971</v>
      </c>
      <c r="C152" s="2">
        <v>45869</v>
      </c>
      <c r="D152" s="1" t="s">
        <v>956</v>
      </c>
      <c r="E152" s="1" t="s">
        <v>957</v>
      </c>
      <c r="F152" s="1" t="s">
        <v>972</v>
      </c>
      <c r="G152" s="1">
        <v>100</v>
      </c>
      <c r="H152" s="1" t="s">
        <v>37</v>
      </c>
      <c r="I152" s="1" t="s">
        <v>110</v>
      </c>
      <c r="J152" s="1" t="s">
        <v>111</v>
      </c>
      <c r="K152" s="1" t="s">
        <v>51</v>
      </c>
      <c r="L152" s="1" t="s">
        <v>79</v>
      </c>
      <c r="M152" s="1" t="s">
        <v>819</v>
      </c>
      <c r="N152" s="1" t="s">
        <v>973</v>
      </c>
      <c r="O152" s="1" t="s">
        <v>136</v>
      </c>
      <c r="P152" s="1">
        <v>9360421039</v>
      </c>
      <c r="Q152" s="1" t="s">
        <v>82</v>
      </c>
      <c r="R152" s="1" t="s">
        <v>137</v>
      </c>
      <c r="S152" s="1" t="s">
        <v>114</v>
      </c>
      <c r="T152" s="1" t="s">
        <v>59</v>
      </c>
      <c r="U152" s="1" t="s">
        <v>302</v>
      </c>
      <c r="V152" s="1" t="s">
        <v>166</v>
      </c>
      <c r="W152" s="1" t="s">
        <v>62</v>
      </c>
      <c r="X152" s="1" t="s">
        <v>63</v>
      </c>
      <c r="Y152" s="1" t="s">
        <v>38</v>
      </c>
      <c r="Z152" s="1" t="s">
        <v>127</v>
      </c>
      <c r="AA152" s="1" t="s">
        <v>100</v>
      </c>
      <c r="AB152" s="1" t="s">
        <v>59</v>
      </c>
      <c r="AC152" s="1" t="s">
        <v>128</v>
      </c>
      <c r="AD152" s="1" t="s">
        <v>87</v>
      </c>
      <c r="AE152" s="1" t="s">
        <v>68</v>
      </c>
      <c r="AF152" s="1" t="s">
        <v>383</v>
      </c>
      <c r="AG152" s="1" t="s">
        <v>89</v>
      </c>
      <c r="AH152" s="1" t="s">
        <v>90</v>
      </c>
      <c r="AI152" s="1">
        <f>IFERROR(_xlfn.XLOOKUP(Table1[[#This Row],[Audio Url]],Qc!C:C,Qc!F:F),"")</f>
        <v>0</v>
      </c>
      <c r="AJ152" s="1" t="str">
        <f>IFERROR(_xlfn.XLOOKUP(Table1[[#This Row],[Audio Url]],Qc!C:C,Qc!E:E),"")</f>
        <v>Not Doing It Properly</v>
      </c>
      <c r="AK152" s="1" t="s">
        <v>38</v>
      </c>
      <c r="AL152" s="1" t="s">
        <v>38</v>
      </c>
      <c r="AM152" s="1" t="s">
        <v>43</v>
      </c>
      <c r="AN152" s="1" t="s">
        <v>2243</v>
      </c>
      <c r="AO152" t="str">
        <f>IF(Table1[[#This Row],[Audio Duration (in secs)]]&gt;180,"Greater than 3 Minutes","Less than 3 Minutes")</f>
        <v>Less than 3 Minutes</v>
      </c>
      <c r="AP15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52" t="str">
        <f>IFERROR(VLOOKUP(Table1[[#This Row],[சாதி/Caste]],MApping!$E$1:$F$10,2,0),"Others")</f>
        <v>MUKKULATHOR</v>
      </c>
      <c r="AR152">
        <f>VLOOKUP(Table1[[#This Row],[பாலினம்/Gender]],Factor!$F$26:$I$28,4,0)</f>
        <v>0.8936170212765957</v>
      </c>
      <c r="AS152">
        <f>VLOOKUP(Table1[[#This Row],[பதிலளித்தவரின் வயது/Age Group]],Factor!$F$35:$I$39,4,0)</f>
        <v>0.84848484848484851</v>
      </c>
      <c r="AT152">
        <f>VLOOKUP(Table1[[#This Row],[பதிலளித்தவரின் வயது/Age Group]]&amp;Table1[[#This Row],[பாலினம்/Gender]],Factor!$A$45:$G$53,7,0)</f>
        <v>0.70000000000000007</v>
      </c>
      <c r="AU1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2">
        <f>VLOOKUP(Table1[[#This Row],[Rev Caste]],Factor!$F$59:$I$68,4,0)</f>
        <v>1.1057142857142856</v>
      </c>
      <c r="AW152">
        <f>Table1[[#This Row],[2021 Ae Factor]]*Table1[[#This Row],[Age &amp; Gender Factor]]</f>
        <v>0.70000000000000007</v>
      </c>
      <c r="AX152">
        <f t="shared" si="4"/>
        <v>10.4344085</v>
      </c>
      <c r="AY152">
        <f t="shared" si="5"/>
        <v>78.639772800000003</v>
      </c>
    </row>
    <row r="153" spans="1:51" x14ac:dyDescent="0.25">
      <c r="A153" s="1" t="s">
        <v>974</v>
      </c>
      <c r="B153" s="1" t="s">
        <v>975</v>
      </c>
      <c r="C153" s="2">
        <v>45869</v>
      </c>
      <c r="D153" s="1" t="s">
        <v>976</v>
      </c>
      <c r="E153" s="1" t="s">
        <v>957</v>
      </c>
      <c r="F153" s="1" t="s">
        <v>977</v>
      </c>
      <c r="G153" s="1">
        <v>274</v>
      </c>
      <c r="H153" s="1" t="s">
        <v>37</v>
      </c>
      <c r="I153" s="1" t="s">
        <v>245</v>
      </c>
      <c r="J153" s="1" t="s">
        <v>246</v>
      </c>
      <c r="K153" s="1" t="s">
        <v>51</v>
      </c>
      <c r="L153" s="1" t="s">
        <v>79</v>
      </c>
      <c r="M153" s="1" t="s">
        <v>819</v>
      </c>
      <c r="N153" s="1" t="s">
        <v>978</v>
      </c>
      <c r="O153" s="1" t="s">
        <v>55</v>
      </c>
      <c r="P153" s="1">
        <v>8508562210</v>
      </c>
      <c r="Q153" s="1" t="s">
        <v>361</v>
      </c>
      <c r="R153" s="1" t="s">
        <v>98</v>
      </c>
      <c r="S153" s="1" t="s">
        <v>114</v>
      </c>
      <c r="T153" s="1" t="s">
        <v>59</v>
      </c>
      <c r="U153" s="1" t="s">
        <v>60</v>
      </c>
      <c r="V153" s="1" t="s">
        <v>61</v>
      </c>
      <c r="W153" s="1" t="s">
        <v>62</v>
      </c>
      <c r="X153" s="1" t="s">
        <v>63</v>
      </c>
      <c r="Y153" s="1" t="s">
        <v>38</v>
      </c>
      <c r="Z153" s="1" t="s">
        <v>64</v>
      </c>
      <c r="AA153" s="1" t="s">
        <v>38</v>
      </c>
      <c r="AB153" s="1" t="s">
        <v>85</v>
      </c>
      <c r="AC153" s="1" t="s">
        <v>66</v>
      </c>
      <c r="AD153" s="1" t="s">
        <v>87</v>
      </c>
      <c r="AE153" s="1" t="s">
        <v>68</v>
      </c>
      <c r="AF153" s="1" t="s">
        <v>117</v>
      </c>
      <c r="AG153" s="1" t="s">
        <v>89</v>
      </c>
      <c r="AH153" s="1" t="s">
        <v>521</v>
      </c>
      <c r="AI153" s="1">
        <f>IFERROR(_xlfn.XLOOKUP(Table1[[#This Row],[Audio Url]],Qc!C:C,Qc!F:F),"")</f>
        <v>0</v>
      </c>
      <c r="AJ153" s="1" t="str">
        <f>IFERROR(_xlfn.XLOOKUP(Table1[[#This Row],[Audio Url]],Qc!C:C,Qc!E:E),"")</f>
        <v>Fake Audio/Empty Audio</v>
      </c>
      <c r="AK153" s="1" t="s">
        <v>38</v>
      </c>
      <c r="AL153" s="1" t="s">
        <v>38</v>
      </c>
      <c r="AM153" s="1" t="s">
        <v>43</v>
      </c>
      <c r="AN153" s="1" t="s">
        <v>2242</v>
      </c>
      <c r="AO153" t="str">
        <f>IF(Table1[[#This Row],[Audio Duration (in secs)]]&gt;180,"Greater than 3 Minutes","Less than 3 Minutes")</f>
        <v>Greater than 3 Minutes</v>
      </c>
      <c r="AP15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53" t="str">
        <f>IFERROR(VLOOKUP(Table1[[#This Row],[சாதி/Caste]],MApping!$E$1:$F$10,2,0),"Others")</f>
        <v>CHOLIA VELLALAR</v>
      </c>
      <c r="AR153">
        <f>VLOOKUP(Table1[[#This Row],[பாலினம்/Gender]],Factor!$F$26:$I$28,4,0)</f>
        <v>1.1351351351351351</v>
      </c>
      <c r="AS153">
        <f>VLOOKUP(Table1[[#This Row],[பதிலளித்தவரின் வயது/Age Group]],Factor!$F$35:$I$39,4,0)</f>
        <v>0.96923076923076912</v>
      </c>
      <c r="AT153">
        <f>VLOOKUP(Table1[[#This Row],[பதிலளித்தவரின் வயது/Age Group]]&amp;Table1[[#This Row],[பாலினம்/Gender]],Factor!$A$45:$G$53,7,0)</f>
        <v>0.82894736842105265</v>
      </c>
      <c r="AU1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53">
        <f>VLOOKUP(Table1[[#This Row],[Rev Caste]],Factor!$F$59:$I$68,4,0)</f>
        <v>1.3125</v>
      </c>
      <c r="AW153">
        <f>Table1[[#This Row],[2021 Ae Factor]]*Table1[[#This Row],[Age &amp; Gender Factor]]</f>
        <v>0.49068184713212792</v>
      </c>
      <c r="AX153">
        <f t="shared" si="4"/>
        <v>10.4344085</v>
      </c>
      <c r="AY153">
        <f t="shared" si="5"/>
        <v>78.639773199999993</v>
      </c>
    </row>
    <row r="154" spans="1:51" x14ac:dyDescent="0.25">
      <c r="A154" s="1" t="s">
        <v>979</v>
      </c>
      <c r="B154" s="1" t="s">
        <v>980</v>
      </c>
      <c r="C154" s="2">
        <v>45869</v>
      </c>
      <c r="D154" s="1" t="s">
        <v>981</v>
      </c>
      <c r="E154" s="1" t="s">
        <v>957</v>
      </c>
      <c r="F154" s="1" t="s">
        <v>982</v>
      </c>
      <c r="G154" s="1">
        <v>92</v>
      </c>
      <c r="H154" s="1" t="s">
        <v>37</v>
      </c>
      <c r="I154" s="1" t="s">
        <v>110</v>
      </c>
      <c r="J154" s="1" t="s">
        <v>111</v>
      </c>
      <c r="K154" s="1" t="s">
        <v>51</v>
      </c>
      <c r="L154" s="1" t="s">
        <v>79</v>
      </c>
      <c r="M154" s="1" t="s">
        <v>819</v>
      </c>
      <c r="N154" s="1" t="s">
        <v>802</v>
      </c>
      <c r="O154" s="1" t="s">
        <v>55</v>
      </c>
      <c r="P154" s="1">
        <v>9787592687</v>
      </c>
      <c r="Q154" s="1" t="s">
        <v>39</v>
      </c>
      <c r="R154" s="1" t="s">
        <v>57</v>
      </c>
      <c r="S154" s="1" t="s">
        <v>114</v>
      </c>
      <c r="T154" s="1" t="s">
        <v>59</v>
      </c>
      <c r="U154" s="1" t="s">
        <v>60</v>
      </c>
      <c r="V154" s="1" t="s">
        <v>61</v>
      </c>
      <c r="W154" s="1" t="s">
        <v>62</v>
      </c>
      <c r="X154" s="1" t="s">
        <v>63</v>
      </c>
      <c r="Y154" s="1" t="s">
        <v>38</v>
      </c>
      <c r="Z154" s="1" t="s">
        <v>64</v>
      </c>
      <c r="AA154" s="1" t="s">
        <v>38</v>
      </c>
      <c r="AB154" s="1" t="s">
        <v>85</v>
      </c>
      <c r="AC154" s="1" t="s">
        <v>66</v>
      </c>
      <c r="AD154" s="1" t="s">
        <v>87</v>
      </c>
      <c r="AE154" s="1" t="s">
        <v>68</v>
      </c>
      <c r="AF154" s="1" t="s">
        <v>69</v>
      </c>
      <c r="AG154" s="1" t="s">
        <v>118</v>
      </c>
      <c r="AH154" s="1" t="s">
        <v>119</v>
      </c>
      <c r="AI154" s="1">
        <f>IFERROR(_xlfn.XLOOKUP(Table1[[#This Row],[Audio Url]],Qc!C:C,Qc!F:F),"")</f>
        <v>0</v>
      </c>
      <c r="AJ154" s="1" t="str">
        <f>IFERROR(_xlfn.XLOOKUP(Table1[[#This Row],[Audio Url]],Qc!C:C,Qc!E:E),"")</f>
        <v>Not Doing It Properly</v>
      </c>
      <c r="AK154" s="1" t="s">
        <v>38</v>
      </c>
      <c r="AL154" s="1" t="s">
        <v>38</v>
      </c>
      <c r="AM154" s="1" t="s">
        <v>43</v>
      </c>
      <c r="AN154" s="1" t="s">
        <v>2243</v>
      </c>
      <c r="AO154" t="str">
        <f>IF(Table1[[#This Row],[Audio Duration (in secs)]]&gt;180,"Greater than 3 Minutes","Less than 3 Minutes")</f>
        <v>Less than 3 Minutes</v>
      </c>
      <c r="AP15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54" t="str">
        <f>IFERROR(VLOOKUP(Table1[[#This Row],[சாதி/Caste]],MApping!$E$1:$F$10,2,0),"Others")</f>
        <v>PALLAR SC</v>
      </c>
      <c r="AR154">
        <f>VLOOKUP(Table1[[#This Row],[பாலினம்/Gender]],Factor!$F$26:$I$28,4,0)</f>
        <v>1.1351351351351351</v>
      </c>
      <c r="AS154">
        <f>VLOOKUP(Table1[[#This Row],[பதிலளித்தவரின் வயது/Age Group]],Factor!$F$35:$I$39,4,0)</f>
        <v>0.84</v>
      </c>
      <c r="AT154">
        <f>VLOOKUP(Table1[[#This Row],[பதிலளித்தவரின் வயது/Age Group]]&amp;Table1[[#This Row],[பாலினம்/Gender]],Factor!$A$45:$G$53,7,0)</f>
        <v>0.80769230769230771</v>
      </c>
      <c r="AU1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54">
        <f>VLOOKUP(Table1[[#This Row],[Rev Caste]],Factor!$F$59:$I$68,4,0)</f>
        <v>2.1</v>
      </c>
      <c r="AW154">
        <f>Table1[[#This Row],[2021 Ae Factor]]*Table1[[#This Row],[Age &amp; Gender Factor]]</f>
        <v>0.47810026130822719</v>
      </c>
      <c r="AX154">
        <f t="shared" si="4"/>
        <v>10.434407800000001</v>
      </c>
      <c r="AY154">
        <f t="shared" si="5"/>
        <v>78.639775400000005</v>
      </c>
    </row>
    <row r="155" spans="1:51" x14ac:dyDescent="0.25">
      <c r="A155" s="1" t="s">
        <v>983</v>
      </c>
      <c r="B155" s="1" t="s">
        <v>984</v>
      </c>
      <c r="C155" s="2">
        <v>45869</v>
      </c>
      <c r="D155" s="1" t="s">
        <v>985</v>
      </c>
      <c r="E155" s="1" t="s">
        <v>957</v>
      </c>
      <c r="F155" s="1" t="s">
        <v>986</v>
      </c>
      <c r="G155" s="1">
        <v>407</v>
      </c>
      <c r="H155" s="1" t="s">
        <v>37</v>
      </c>
      <c r="I155" s="1" t="s">
        <v>245</v>
      </c>
      <c r="J155" s="1" t="s">
        <v>246</v>
      </c>
      <c r="K155" s="1" t="s">
        <v>51</v>
      </c>
      <c r="L155" s="1" t="s">
        <v>79</v>
      </c>
      <c r="M155" s="1" t="s">
        <v>819</v>
      </c>
      <c r="N155" s="1" t="s">
        <v>987</v>
      </c>
      <c r="O155" s="1" t="s">
        <v>55</v>
      </c>
      <c r="P155" s="1">
        <v>9443820910</v>
      </c>
      <c r="Q155" s="1" t="s">
        <v>39</v>
      </c>
      <c r="R155" s="1" t="s">
        <v>98</v>
      </c>
      <c r="S155" s="1" t="s">
        <v>114</v>
      </c>
      <c r="T155" s="1" t="s">
        <v>138</v>
      </c>
      <c r="U155" s="1" t="s">
        <v>84</v>
      </c>
      <c r="V155" s="1" t="s">
        <v>166</v>
      </c>
      <c r="W155" s="1" t="s">
        <v>101</v>
      </c>
      <c r="X155" s="1" t="s">
        <v>102</v>
      </c>
      <c r="Y155" s="1" t="s">
        <v>96</v>
      </c>
      <c r="Z155" s="1" t="s">
        <v>127</v>
      </c>
      <c r="AA155" s="1" t="s">
        <v>61</v>
      </c>
      <c r="AB155" s="1" t="s">
        <v>85</v>
      </c>
      <c r="AC155" s="1" t="s">
        <v>128</v>
      </c>
      <c r="AD155" s="1" t="s">
        <v>103</v>
      </c>
      <c r="AE155" s="1" t="s">
        <v>859</v>
      </c>
      <c r="AF155" s="1" t="s">
        <v>401</v>
      </c>
      <c r="AG155" s="1" t="s">
        <v>89</v>
      </c>
      <c r="AH155" s="1" t="s">
        <v>521</v>
      </c>
      <c r="AI155" s="1">
        <f>IFERROR(_xlfn.XLOOKUP(Table1[[#This Row],[Audio Url]],Qc!C:C,Qc!F:F),"")</f>
        <v>0</v>
      </c>
      <c r="AJ155" s="1" t="str">
        <f>IFERROR(_xlfn.XLOOKUP(Table1[[#This Row],[Audio Url]],Qc!C:C,Qc!E:E),"")</f>
        <v>Not Doing It Properly</v>
      </c>
      <c r="AK155" s="1" t="s">
        <v>38</v>
      </c>
      <c r="AL155" s="1" t="s">
        <v>38</v>
      </c>
      <c r="AM155" s="1" t="s">
        <v>43</v>
      </c>
      <c r="AN155" s="1" t="s">
        <v>2243</v>
      </c>
      <c r="AO155" t="str">
        <f>IF(Table1[[#This Row],[Audio Duration (in secs)]]&gt;180,"Greater than 3 Minutes","Less than 3 Minutes")</f>
        <v>Greater than 3 Minutes</v>
      </c>
      <c r="AP15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5" t="str">
        <f>IFERROR(VLOOKUP(Table1[[#This Row],[சாதி/Caste]],MApping!$E$1:$F$10,2,0),"Others")</f>
        <v>CHOLIA VELLALAR</v>
      </c>
      <c r="AR155">
        <f>VLOOKUP(Table1[[#This Row],[பாலினம்/Gender]],Factor!$F$26:$I$28,4,0)</f>
        <v>1.1351351351351351</v>
      </c>
      <c r="AS155">
        <f>VLOOKUP(Table1[[#This Row],[பதிலளித்தவரின் வயது/Age Group]],Factor!$F$35:$I$39,4,0)</f>
        <v>0.84</v>
      </c>
      <c r="AT155">
        <f>VLOOKUP(Table1[[#This Row],[பதிலளித்தவரின் வயது/Age Group]]&amp;Table1[[#This Row],[பாலினம்/Gender]],Factor!$A$45:$G$53,7,0)</f>
        <v>0.80769230769230771</v>
      </c>
      <c r="AU1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55">
        <f>VLOOKUP(Table1[[#This Row],[Rev Caste]],Factor!$F$59:$I$68,4,0)</f>
        <v>1.3125</v>
      </c>
      <c r="AW155">
        <f>Table1[[#This Row],[2021 Ae Factor]]*Table1[[#This Row],[Age &amp; Gender Factor]]</f>
        <v>0.80769230769230771</v>
      </c>
      <c r="AX155">
        <f t="shared" si="4"/>
        <v>10.434408100000001</v>
      </c>
      <c r="AY155">
        <f t="shared" si="5"/>
        <v>78.639774700000004</v>
      </c>
    </row>
    <row r="156" spans="1:51" x14ac:dyDescent="0.25">
      <c r="A156" s="1" t="s">
        <v>988</v>
      </c>
      <c r="B156" s="1" t="s">
        <v>989</v>
      </c>
      <c r="C156" s="2">
        <v>45869</v>
      </c>
      <c r="D156" s="1" t="s">
        <v>990</v>
      </c>
      <c r="E156" s="1" t="s">
        <v>957</v>
      </c>
      <c r="F156" s="1" t="s">
        <v>991</v>
      </c>
      <c r="G156" s="1">
        <v>101</v>
      </c>
      <c r="H156" s="1" t="s">
        <v>37</v>
      </c>
      <c r="I156" s="1" t="s">
        <v>110</v>
      </c>
      <c r="J156" s="1" t="s">
        <v>111</v>
      </c>
      <c r="K156" s="1" t="s">
        <v>51</v>
      </c>
      <c r="L156" s="1" t="s">
        <v>79</v>
      </c>
      <c r="M156" s="1" t="s">
        <v>819</v>
      </c>
      <c r="N156" s="1" t="s">
        <v>992</v>
      </c>
      <c r="O156" s="1" t="s">
        <v>136</v>
      </c>
      <c r="P156" s="1">
        <v>9751205139</v>
      </c>
      <c r="Q156" s="1" t="s">
        <v>39</v>
      </c>
      <c r="R156" s="1" t="s">
        <v>137</v>
      </c>
      <c r="S156" s="1" t="s">
        <v>114</v>
      </c>
      <c r="T156" s="1" t="s">
        <v>138</v>
      </c>
      <c r="U156" s="1" t="s">
        <v>84</v>
      </c>
      <c r="V156" s="1" t="s">
        <v>100</v>
      </c>
      <c r="W156" s="1" t="s">
        <v>101</v>
      </c>
      <c r="X156" s="1" t="s">
        <v>102</v>
      </c>
      <c r="Y156" s="1" t="s">
        <v>289</v>
      </c>
      <c r="Z156" s="1" t="s">
        <v>127</v>
      </c>
      <c r="AA156" s="1" t="s">
        <v>61</v>
      </c>
      <c r="AB156" s="1" t="s">
        <v>85</v>
      </c>
      <c r="AC156" s="1" t="s">
        <v>128</v>
      </c>
      <c r="AD156" s="1" t="s">
        <v>103</v>
      </c>
      <c r="AE156" s="1" t="s">
        <v>859</v>
      </c>
      <c r="AF156" s="1" t="s">
        <v>383</v>
      </c>
      <c r="AG156" s="1" t="s">
        <v>89</v>
      </c>
      <c r="AH156" s="1" t="s">
        <v>521</v>
      </c>
      <c r="AI156" s="1">
        <f>IFERROR(_xlfn.XLOOKUP(Table1[[#This Row],[Audio Url]],Qc!C:C,Qc!F:F),"")</f>
        <v>0</v>
      </c>
      <c r="AJ156" s="1" t="str">
        <f>IFERROR(_xlfn.XLOOKUP(Table1[[#This Row],[Audio Url]],Qc!C:C,Qc!E:E),"")</f>
        <v>Not Doing It Properly</v>
      </c>
      <c r="AK156" s="1" t="s">
        <v>38</v>
      </c>
      <c r="AL156" s="1" t="s">
        <v>38</v>
      </c>
      <c r="AM156" s="1" t="s">
        <v>43</v>
      </c>
      <c r="AN156" s="1" t="s">
        <v>2243</v>
      </c>
      <c r="AO156" t="str">
        <f>IF(Table1[[#This Row],[Audio Duration (in secs)]]&gt;180,"Greater than 3 Minutes","Less than 3 Minutes")</f>
        <v>Less than 3 Minutes</v>
      </c>
      <c r="AP15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6" t="str">
        <f>IFERROR(VLOOKUP(Table1[[#This Row],[சாதி/Caste]],MApping!$E$1:$F$10,2,0),"Others")</f>
        <v>CHOLIA VELLALAR</v>
      </c>
      <c r="AR156">
        <f>VLOOKUP(Table1[[#This Row],[பாலினம்/Gender]],Factor!$F$26:$I$28,4,0)</f>
        <v>0.8936170212765957</v>
      </c>
      <c r="AS156">
        <f>VLOOKUP(Table1[[#This Row],[பதிலளித்தவரின் வயது/Age Group]],Factor!$F$35:$I$39,4,0)</f>
        <v>0.84</v>
      </c>
      <c r="AT156">
        <f>VLOOKUP(Table1[[#This Row],[பதிலளித்தவரின் வயது/Age Group]]&amp;Table1[[#This Row],[பாலினம்/Gender]],Factor!$A$45:$G$53,7,0)</f>
        <v>0.875</v>
      </c>
      <c r="AU1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56">
        <f>VLOOKUP(Table1[[#This Row],[Rev Caste]],Factor!$F$59:$I$68,4,0)</f>
        <v>1.3125</v>
      </c>
      <c r="AW156">
        <f>Table1[[#This Row],[2021 Ae Factor]]*Table1[[#This Row],[Age &amp; Gender Factor]]</f>
        <v>1.7510499390090175</v>
      </c>
      <c r="AX156">
        <f t="shared" si="4"/>
        <v>10.4343933</v>
      </c>
      <c r="AY156">
        <f t="shared" si="5"/>
        <v>78.639770600000006</v>
      </c>
    </row>
    <row r="157" spans="1:51" x14ac:dyDescent="0.25">
      <c r="A157" s="1" t="s">
        <v>993</v>
      </c>
      <c r="B157" s="1" t="s">
        <v>994</v>
      </c>
      <c r="C157" s="2">
        <v>45869</v>
      </c>
      <c r="D157" s="1" t="s">
        <v>995</v>
      </c>
      <c r="E157" s="1" t="s">
        <v>957</v>
      </c>
      <c r="F157" s="1" t="s">
        <v>996</v>
      </c>
      <c r="G157" s="1">
        <v>156</v>
      </c>
      <c r="H157" s="1" t="s">
        <v>37</v>
      </c>
      <c r="I157" s="1" t="s">
        <v>245</v>
      </c>
      <c r="J157" s="1" t="s">
        <v>246</v>
      </c>
      <c r="K157" s="1" t="s">
        <v>51</v>
      </c>
      <c r="L157" s="1" t="s">
        <v>79</v>
      </c>
      <c r="M157" s="1" t="s">
        <v>819</v>
      </c>
      <c r="N157" s="1" t="s">
        <v>997</v>
      </c>
      <c r="O157" s="1" t="s">
        <v>55</v>
      </c>
      <c r="P157" s="1">
        <v>9944688396</v>
      </c>
      <c r="Q157" s="1" t="s">
        <v>56</v>
      </c>
      <c r="R157" s="1" t="s">
        <v>98</v>
      </c>
      <c r="S157" s="1" t="s">
        <v>114</v>
      </c>
      <c r="T157" s="1" t="s">
        <v>99</v>
      </c>
      <c r="U157" s="1" t="s">
        <v>84</v>
      </c>
      <c r="V157" s="1" t="s">
        <v>296</v>
      </c>
      <c r="W157" s="1" t="s">
        <v>126</v>
      </c>
      <c r="X157" s="1" t="s">
        <v>102</v>
      </c>
      <c r="Y157" s="1" t="s">
        <v>96</v>
      </c>
      <c r="Z157" s="1" t="s">
        <v>127</v>
      </c>
      <c r="AA157" s="1" t="s">
        <v>61</v>
      </c>
      <c r="AB157" s="1" t="s">
        <v>59</v>
      </c>
      <c r="AC157" s="1" t="s">
        <v>128</v>
      </c>
      <c r="AD157" s="1" t="s">
        <v>103</v>
      </c>
      <c r="AE157" s="1" t="s">
        <v>68</v>
      </c>
      <c r="AF157" s="1" t="s">
        <v>69</v>
      </c>
      <c r="AG157" s="1" t="s">
        <v>70</v>
      </c>
      <c r="AH157" s="1" t="s">
        <v>270</v>
      </c>
      <c r="AI157" s="1">
        <f>IFERROR(_xlfn.XLOOKUP(Table1[[#This Row],[Audio Url]],Qc!C:C,Qc!F:F),"")</f>
        <v>0</v>
      </c>
      <c r="AJ157" s="1" t="str">
        <f>IFERROR(_xlfn.XLOOKUP(Table1[[#This Row],[Audio Url]],Qc!C:C,Qc!E:E),"")</f>
        <v>Correctly Done</v>
      </c>
      <c r="AK157" s="1" t="s">
        <v>38</v>
      </c>
      <c r="AL157" s="1" t="s">
        <v>38</v>
      </c>
      <c r="AM157" s="1" t="s">
        <v>43</v>
      </c>
      <c r="AN157" s="1" t="s">
        <v>2243</v>
      </c>
      <c r="AO157" t="str">
        <f>IF(Table1[[#This Row],[Audio Duration (in secs)]]&gt;180,"Greater than 3 Minutes","Less than 3 Minutes")</f>
        <v>Less than 3 Minutes</v>
      </c>
      <c r="AP15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7" t="str">
        <f>IFERROR(VLOOKUP(Table1[[#This Row],[சாதி/Caste]],MApping!$E$1:$F$10,2,0),"Others")</f>
        <v>MUTTARAIYAR</v>
      </c>
      <c r="AR157">
        <f>VLOOKUP(Table1[[#This Row],[பாலினம்/Gender]],Factor!$F$26:$I$28,4,0)</f>
        <v>1.1351351351351351</v>
      </c>
      <c r="AS157">
        <f>VLOOKUP(Table1[[#This Row],[பதிலளித்தவரின் வயது/Age Group]],Factor!$F$35:$I$39,4,0)</f>
        <v>1.2824427480916032</v>
      </c>
      <c r="AT157">
        <f>VLOOKUP(Table1[[#This Row],[பதிலளித்தவரின் வயது/Age Group]]&amp;Table1[[#This Row],[பாலினம்/Gender]],Factor!$A$45:$G$53,7,0)</f>
        <v>1.9534883720930234</v>
      </c>
      <c r="AU1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157">
        <f>VLOOKUP(Table1[[#This Row],[Rev Caste]],Factor!$F$59:$I$68,4,0)</f>
        <v>2.0275862068965518</v>
      </c>
      <c r="AW157">
        <f>Table1[[#This Row],[2021 Ae Factor]]*Table1[[#This Row],[Age &amp; Gender Factor]]</f>
        <v>2.5738024589798325</v>
      </c>
      <c r="AX157">
        <f t="shared" si="4"/>
        <v>10.4343968</v>
      </c>
      <c r="AY157">
        <f t="shared" si="5"/>
        <v>78.639757099999997</v>
      </c>
    </row>
    <row r="158" spans="1:51" x14ac:dyDescent="0.25">
      <c r="A158" s="1" t="s">
        <v>998</v>
      </c>
      <c r="B158" s="1" t="s">
        <v>999</v>
      </c>
      <c r="C158" s="2">
        <v>45869</v>
      </c>
      <c r="D158" s="1" t="s">
        <v>1000</v>
      </c>
      <c r="E158" s="1" t="s">
        <v>957</v>
      </c>
      <c r="F158" s="1" t="s">
        <v>1001</v>
      </c>
      <c r="G158" s="1">
        <v>110</v>
      </c>
      <c r="H158" s="1" t="s">
        <v>37</v>
      </c>
      <c r="I158" s="1" t="s">
        <v>110</v>
      </c>
      <c r="J158" s="1" t="s">
        <v>111</v>
      </c>
      <c r="K158" s="1" t="s">
        <v>51</v>
      </c>
      <c r="L158" s="1" t="s">
        <v>79</v>
      </c>
      <c r="M158" s="1" t="s">
        <v>819</v>
      </c>
      <c r="N158" s="1" t="s">
        <v>1002</v>
      </c>
      <c r="O158" s="1" t="s">
        <v>55</v>
      </c>
      <c r="P158" s="1">
        <v>8838271757</v>
      </c>
      <c r="Q158" s="1" t="s">
        <v>56</v>
      </c>
      <c r="R158" s="1" t="s">
        <v>98</v>
      </c>
      <c r="S158" s="1" t="s">
        <v>58</v>
      </c>
      <c r="T158" s="1" t="s">
        <v>59</v>
      </c>
      <c r="U158" s="1" t="s">
        <v>84</v>
      </c>
      <c r="V158" s="1" t="s">
        <v>61</v>
      </c>
      <c r="W158" s="1" t="s">
        <v>62</v>
      </c>
      <c r="X158" s="1" t="s">
        <v>102</v>
      </c>
      <c r="Y158" s="1" t="s">
        <v>289</v>
      </c>
      <c r="Z158" s="1" t="s">
        <v>127</v>
      </c>
      <c r="AA158" s="1" t="s">
        <v>100</v>
      </c>
      <c r="AB158" s="1" t="s">
        <v>85</v>
      </c>
      <c r="AC158" s="1" t="s">
        <v>66</v>
      </c>
      <c r="AD158" s="1" t="s">
        <v>103</v>
      </c>
      <c r="AE158" s="1" t="s">
        <v>68</v>
      </c>
      <c r="AF158" s="1" t="s">
        <v>104</v>
      </c>
      <c r="AG158" s="1" t="s">
        <v>89</v>
      </c>
      <c r="AH158" s="1" t="s">
        <v>90</v>
      </c>
      <c r="AI158" s="1">
        <f>IFERROR(_xlfn.XLOOKUP(Table1[[#This Row],[Audio Url]],Qc!C:C,Qc!F:F),"")</f>
        <v>0</v>
      </c>
      <c r="AJ158" s="1" t="str">
        <f>IFERROR(_xlfn.XLOOKUP(Table1[[#This Row],[Audio Url]],Qc!C:C,Qc!E:E),"")</f>
        <v>Fake Audio/Empty Audio</v>
      </c>
      <c r="AK158" s="1" t="s">
        <v>38</v>
      </c>
      <c r="AL158" s="1" t="s">
        <v>38</v>
      </c>
      <c r="AM158" s="1" t="s">
        <v>43</v>
      </c>
      <c r="AN158" s="1" t="s">
        <v>2242</v>
      </c>
      <c r="AO158" t="str">
        <f>IF(Table1[[#This Row],[Audio Duration (in secs)]]&gt;180,"Greater than 3 Minutes","Less than 3 Minutes")</f>
        <v>Less than 3 Minutes</v>
      </c>
      <c r="AP15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8" t="str">
        <f>IFERROR(VLOOKUP(Table1[[#This Row],[சாதி/Caste]],MApping!$E$1:$F$10,2,0),"Others")</f>
        <v>MUKKULATHOR</v>
      </c>
      <c r="AR158">
        <f>VLOOKUP(Table1[[#This Row],[பாலினம்/Gender]],Factor!$F$26:$I$28,4,0)</f>
        <v>1.1351351351351351</v>
      </c>
      <c r="AS158">
        <f>VLOOKUP(Table1[[#This Row],[பதிலளித்தவரின் வயது/Age Group]],Factor!$F$35:$I$39,4,0)</f>
        <v>1.2824427480916032</v>
      </c>
      <c r="AT158">
        <f>VLOOKUP(Table1[[#This Row],[பதிலளித்தவரின் வயது/Age Group]]&amp;Table1[[#This Row],[பாலினம்/Gender]],Factor!$A$45:$G$53,7,0)</f>
        <v>1.9534883720930234</v>
      </c>
      <c r="AU1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58">
        <f>VLOOKUP(Table1[[#This Row],[Rev Caste]],Factor!$F$59:$I$68,4,0)</f>
        <v>1.1057142857142856</v>
      </c>
      <c r="AW158">
        <f>Table1[[#This Row],[2021 Ae Factor]]*Table1[[#This Row],[Age &amp; Gender Factor]]</f>
        <v>1.1563355157222239</v>
      </c>
      <c r="AX158">
        <f t="shared" si="4"/>
        <v>10.434404499999999</v>
      </c>
      <c r="AY158">
        <f t="shared" si="5"/>
        <v>78.639761899999996</v>
      </c>
    </row>
    <row r="159" spans="1:51" x14ac:dyDescent="0.25">
      <c r="A159" s="1" t="s">
        <v>1003</v>
      </c>
      <c r="B159" s="1" t="s">
        <v>1004</v>
      </c>
      <c r="C159" s="2">
        <v>45869</v>
      </c>
      <c r="D159" s="1" t="s">
        <v>1005</v>
      </c>
      <c r="E159" s="1" t="s">
        <v>957</v>
      </c>
      <c r="F159" s="1" t="s">
        <v>1006</v>
      </c>
      <c r="G159" s="1">
        <v>476</v>
      </c>
      <c r="H159" s="1" t="s">
        <v>37</v>
      </c>
      <c r="I159" s="1" t="s">
        <v>245</v>
      </c>
      <c r="J159" s="1" t="s">
        <v>246</v>
      </c>
      <c r="K159" s="1" t="s">
        <v>51</v>
      </c>
      <c r="L159" s="1" t="s">
        <v>79</v>
      </c>
      <c r="M159" s="1" t="s">
        <v>819</v>
      </c>
      <c r="N159" s="1" t="s">
        <v>1007</v>
      </c>
      <c r="O159" s="1" t="s">
        <v>55</v>
      </c>
      <c r="P159" s="1">
        <v>9750172815</v>
      </c>
      <c r="Q159" s="1" t="s">
        <v>39</v>
      </c>
      <c r="R159" s="1" t="s">
        <v>98</v>
      </c>
      <c r="S159" s="1" t="s">
        <v>1008</v>
      </c>
      <c r="T159" s="1" t="s">
        <v>59</v>
      </c>
      <c r="U159" s="1" t="s">
        <v>84</v>
      </c>
      <c r="V159" s="1" t="s">
        <v>61</v>
      </c>
      <c r="W159" s="1" t="s">
        <v>62</v>
      </c>
      <c r="X159" s="1" t="s">
        <v>102</v>
      </c>
      <c r="Y159" s="1" t="s">
        <v>96</v>
      </c>
      <c r="Z159" s="1" t="s">
        <v>64</v>
      </c>
      <c r="AA159" s="1" t="s">
        <v>38</v>
      </c>
      <c r="AB159" s="1" t="s">
        <v>59</v>
      </c>
      <c r="AC159" s="1" t="s">
        <v>128</v>
      </c>
      <c r="AD159" s="1" t="s">
        <v>87</v>
      </c>
      <c r="AE159" s="1" t="s">
        <v>624</v>
      </c>
      <c r="AF159" s="1" t="s">
        <v>69</v>
      </c>
      <c r="AG159" s="1" t="s">
        <v>278</v>
      </c>
      <c r="AH159" s="1" t="s">
        <v>279</v>
      </c>
      <c r="AI159" s="1" t="str">
        <f>IFERROR(_xlfn.XLOOKUP(Table1[[#This Row],[Audio Url]],Qc!C:C,Qc!F:F),"")</f>
        <v>audio is in 8 mins</v>
      </c>
      <c r="AJ159" s="1" t="str">
        <f>IFERROR(_xlfn.XLOOKUP(Table1[[#This Row],[Audio Url]],Qc!C:C,Qc!E:E),"")</f>
        <v>Fake Audio/Empty Audio</v>
      </c>
      <c r="AK159" s="1" t="s">
        <v>38</v>
      </c>
      <c r="AL159" s="1" t="s">
        <v>38</v>
      </c>
      <c r="AM159" s="1" t="s">
        <v>43</v>
      </c>
      <c r="AN159" s="1" t="s">
        <v>2242</v>
      </c>
      <c r="AO159" t="str">
        <f>IF(Table1[[#This Row],[Audio Duration (in secs)]]&gt;180,"Greater than 3 Minutes","Less than 3 Minutes")</f>
        <v>Greater than 3 Minutes</v>
      </c>
      <c r="AP15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59" t="str">
        <f>IFERROR(VLOOKUP(Table1[[#This Row],[சாதி/Caste]],MApping!$E$1:$F$10,2,0),"Others")</f>
        <v>MUSLIM</v>
      </c>
      <c r="AR159">
        <f>VLOOKUP(Table1[[#This Row],[பாலினம்/Gender]],Factor!$F$26:$I$28,4,0)</f>
        <v>1.1351351351351351</v>
      </c>
      <c r="AS159">
        <f>VLOOKUP(Table1[[#This Row],[பதிலளித்தவரின் வயது/Age Group]],Factor!$F$35:$I$39,4,0)</f>
        <v>0.84</v>
      </c>
      <c r="AT159">
        <f>VLOOKUP(Table1[[#This Row],[பதிலளித்தவரின் வயது/Age Group]]&amp;Table1[[#This Row],[பாலினம்/Gender]],Factor!$A$45:$G$53,7,0)</f>
        <v>0.80769230769230771</v>
      </c>
      <c r="AU1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59">
        <f>VLOOKUP(Table1[[#This Row],[Rev Caste]],Factor!$F$59:$I$68,4,0)</f>
        <v>1.2600000000000002</v>
      </c>
      <c r="AW159">
        <f>Table1[[#This Row],[2021 Ae Factor]]*Table1[[#This Row],[Age &amp; Gender Factor]]</f>
        <v>0.47810026130822719</v>
      </c>
      <c r="AX159">
        <f t="shared" si="4"/>
        <v>10.4344228</v>
      </c>
      <c r="AY159">
        <f t="shared" si="5"/>
        <v>78.639752999999999</v>
      </c>
    </row>
    <row r="160" spans="1:51" x14ac:dyDescent="0.25">
      <c r="A160" s="1" t="s">
        <v>1009</v>
      </c>
      <c r="B160" s="1" t="s">
        <v>1010</v>
      </c>
      <c r="C160" s="2">
        <v>45869</v>
      </c>
      <c r="D160" s="1" t="s">
        <v>1011</v>
      </c>
      <c r="E160" s="1" t="s">
        <v>957</v>
      </c>
      <c r="F160" s="1" t="s">
        <v>1012</v>
      </c>
      <c r="G160" s="1">
        <v>243</v>
      </c>
      <c r="H160" s="1" t="s">
        <v>37</v>
      </c>
      <c r="I160" s="1" t="s">
        <v>110</v>
      </c>
      <c r="J160" s="1" t="s">
        <v>111</v>
      </c>
      <c r="K160" s="1" t="s">
        <v>51</v>
      </c>
      <c r="L160" s="1" t="s">
        <v>79</v>
      </c>
      <c r="M160" s="1" t="s">
        <v>819</v>
      </c>
      <c r="N160" s="1" t="s">
        <v>1013</v>
      </c>
      <c r="O160" s="1" t="s">
        <v>55</v>
      </c>
      <c r="P160" s="1">
        <v>8098447422</v>
      </c>
      <c r="Q160" s="1" t="s">
        <v>39</v>
      </c>
      <c r="R160" s="1" t="s">
        <v>57</v>
      </c>
      <c r="S160" s="1" t="s">
        <v>114</v>
      </c>
      <c r="T160" s="1" t="s">
        <v>59</v>
      </c>
      <c r="U160" s="1" t="s">
        <v>60</v>
      </c>
      <c r="V160" s="1" t="s">
        <v>61</v>
      </c>
      <c r="W160" s="1" t="s">
        <v>62</v>
      </c>
      <c r="X160" s="1" t="s">
        <v>63</v>
      </c>
      <c r="Y160" s="1" t="s">
        <v>38</v>
      </c>
      <c r="Z160" s="1" t="s">
        <v>64</v>
      </c>
      <c r="AA160" s="1" t="s">
        <v>38</v>
      </c>
      <c r="AB160" s="1" t="s">
        <v>65</v>
      </c>
      <c r="AC160" s="1" t="s">
        <v>86</v>
      </c>
      <c r="AD160" s="1" t="s">
        <v>87</v>
      </c>
      <c r="AE160" s="1" t="s">
        <v>68</v>
      </c>
      <c r="AF160" s="1" t="s">
        <v>69</v>
      </c>
      <c r="AG160" s="1" t="s">
        <v>89</v>
      </c>
      <c r="AH160" s="1" t="s">
        <v>270</v>
      </c>
      <c r="AI160" s="1">
        <f>IFERROR(_xlfn.XLOOKUP(Table1[[#This Row],[Audio Url]],Qc!C:C,Qc!F:F),"")</f>
        <v>0</v>
      </c>
      <c r="AJ160" s="1" t="str">
        <f>IFERROR(_xlfn.XLOOKUP(Table1[[#This Row],[Audio Url]],Qc!C:C,Qc!E:E),"")</f>
        <v>Not Asking All The Questions</v>
      </c>
      <c r="AK160" s="1" t="s">
        <v>38</v>
      </c>
      <c r="AL160" s="1" t="s">
        <v>38</v>
      </c>
      <c r="AM160" s="1" t="s">
        <v>43</v>
      </c>
      <c r="AN160" s="1" t="s">
        <v>2243</v>
      </c>
      <c r="AO160" t="str">
        <f>IF(Table1[[#This Row],[Audio Duration (in secs)]]&gt;180,"Greater than 3 Minutes","Less than 3 Minutes")</f>
        <v>Greater than 3 Minutes</v>
      </c>
      <c r="AP16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60" t="str">
        <f>IFERROR(VLOOKUP(Table1[[#This Row],[சாதி/Caste]],MApping!$E$1:$F$10,2,0),"Others")</f>
        <v>MUTTARAIYAR</v>
      </c>
      <c r="AR160">
        <f>VLOOKUP(Table1[[#This Row],[பாலினம்/Gender]],Factor!$F$26:$I$28,4,0)</f>
        <v>1.1351351351351351</v>
      </c>
      <c r="AS160">
        <f>VLOOKUP(Table1[[#This Row],[பதிலளித்தவரின் வயது/Age Group]],Factor!$F$35:$I$39,4,0)</f>
        <v>0.84</v>
      </c>
      <c r="AT160">
        <f>VLOOKUP(Table1[[#This Row],[பதிலளித்தவரின் வயது/Age Group]]&amp;Table1[[#This Row],[பாலினம்/Gender]],Factor!$A$45:$G$53,7,0)</f>
        <v>0.80769230769230771</v>
      </c>
      <c r="AU1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0">
        <f>VLOOKUP(Table1[[#This Row],[Rev Caste]],Factor!$F$59:$I$68,4,0)</f>
        <v>2.0275862068965518</v>
      </c>
      <c r="AW160">
        <f>Table1[[#This Row],[2021 Ae Factor]]*Table1[[#This Row],[Age &amp; Gender Factor]]</f>
        <v>0.47810026130822719</v>
      </c>
      <c r="AX160">
        <f t="shared" si="4"/>
        <v>10.4344334</v>
      </c>
      <c r="AY160">
        <f t="shared" si="5"/>
        <v>78.639725200000001</v>
      </c>
    </row>
    <row r="161" spans="1:51" x14ac:dyDescent="0.25">
      <c r="A161" s="1" t="s">
        <v>1014</v>
      </c>
      <c r="B161" s="1" t="s">
        <v>1015</v>
      </c>
      <c r="C161" s="2">
        <v>45869</v>
      </c>
      <c r="D161" s="1" t="s">
        <v>1016</v>
      </c>
      <c r="E161" s="1" t="s">
        <v>1017</v>
      </c>
      <c r="F161" s="1" t="s">
        <v>1018</v>
      </c>
      <c r="G161" s="1">
        <v>123</v>
      </c>
      <c r="H161" s="1" t="s">
        <v>37</v>
      </c>
      <c r="I161" s="1" t="s">
        <v>110</v>
      </c>
      <c r="J161" s="1" t="s">
        <v>111</v>
      </c>
      <c r="K161" s="1" t="s">
        <v>51</v>
      </c>
      <c r="L161" s="1" t="s">
        <v>79</v>
      </c>
      <c r="M161" s="1" t="s">
        <v>819</v>
      </c>
      <c r="N161" s="1" t="s">
        <v>1019</v>
      </c>
      <c r="O161" s="1" t="s">
        <v>55</v>
      </c>
      <c r="P161" s="1">
        <v>9047177732</v>
      </c>
      <c r="Q161" s="1" t="s">
        <v>361</v>
      </c>
      <c r="R161" s="1" t="s">
        <v>57</v>
      </c>
      <c r="S161" s="1" t="s">
        <v>114</v>
      </c>
      <c r="T161" s="1" t="s">
        <v>59</v>
      </c>
      <c r="U161" s="1" t="s">
        <v>60</v>
      </c>
      <c r="V161" s="1" t="s">
        <v>61</v>
      </c>
      <c r="W161" s="1" t="s">
        <v>62</v>
      </c>
      <c r="X161" s="1" t="s">
        <v>63</v>
      </c>
      <c r="Y161" s="1" t="s">
        <v>38</v>
      </c>
      <c r="Z161" s="1" t="s">
        <v>64</v>
      </c>
      <c r="AA161" s="1" t="s">
        <v>38</v>
      </c>
      <c r="AB161" s="1" t="s">
        <v>65</v>
      </c>
      <c r="AC161" s="1" t="s">
        <v>86</v>
      </c>
      <c r="AD161" s="1" t="s">
        <v>87</v>
      </c>
      <c r="AE161" s="1" t="s">
        <v>68</v>
      </c>
      <c r="AF161" s="1" t="s">
        <v>401</v>
      </c>
      <c r="AG161" s="1" t="s">
        <v>89</v>
      </c>
      <c r="AH161" s="1" t="s">
        <v>270</v>
      </c>
      <c r="AI161" s="1">
        <f>IFERROR(_xlfn.XLOOKUP(Table1[[#This Row],[Audio Url]],Qc!C:C,Qc!F:F),"")</f>
        <v>0</v>
      </c>
      <c r="AJ161" s="1" t="str">
        <f>IFERROR(_xlfn.XLOOKUP(Table1[[#This Row],[Audio Url]],Qc!C:C,Qc!E:E),"")</f>
        <v>Not Doing It Properly</v>
      </c>
      <c r="AK161" s="1" t="s">
        <v>38</v>
      </c>
      <c r="AL161" s="1" t="s">
        <v>38</v>
      </c>
      <c r="AM161" s="1" t="s">
        <v>43</v>
      </c>
      <c r="AN161" s="1" t="s">
        <v>2243</v>
      </c>
      <c r="AO161" t="str">
        <f>IF(Table1[[#This Row],[Audio Duration (in secs)]]&gt;180,"Greater than 3 Minutes","Less than 3 Minutes")</f>
        <v>Less than 3 Minutes</v>
      </c>
      <c r="AP16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61" t="str">
        <f>IFERROR(VLOOKUP(Table1[[#This Row],[சாதி/Caste]],MApping!$E$1:$F$10,2,0),"Others")</f>
        <v>MUTTARAIYAR</v>
      </c>
      <c r="AR161">
        <f>VLOOKUP(Table1[[#This Row],[பாலினம்/Gender]],Factor!$F$26:$I$28,4,0)</f>
        <v>1.1351351351351351</v>
      </c>
      <c r="AS161">
        <f>VLOOKUP(Table1[[#This Row],[பதிலளித்தவரின் வயது/Age Group]],Factor!$F$35:$I$39,4,0)</f>
        <v>0.96923076923076912</v>
      </c>
      <c r="AT161">
        <f>VLOOKUP(Table1[[#This Row],[பதிலளித்தவரின் வயது/Age Group]]&amp;Table1[[#This Row],[பாலினம்/Gender]],Factor!$A$45:$G$53,7,0)</f>
        <v>0.82894736842105265</v>
      </c>
      <c r="AU1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1">
        <f>VLOOKUP(Table1[[#This Row],[Rev Caste]],Factor!$F$59:$I$68,4,0)</f>
        <v>2.0275862068965518</v>
      </c>
      <c r="AW161">
        <f>Table1[[#This Row],[2021 Ae Factor]]*Table1[[#This Row],[Age &amp; Gender Factor]]</f>
        <v>0.49068184713212792</v>
      </c>
      <c r="AX161">
        <f t="shared" si="4"/>
        <v>10.434200199999999</v>
      </c>
      <c r="AY161">
        <f t="shared" si="5"/>
        <v>78.639503399999995</v>
      </c>
    </row>
    <row r="162" spans="1:51" x14ac:dyDescent="0.25">
      <c r="A162" s="1" t="s">
        <v>1020</v>
      </c>
      <c r="B162" s="1" t="s">
        <v>1021</v>
      </c>
      <c r="C162" s="2">
        <v>45869</v>
      </c>
      <c r="D162" s="1" t="s">
        <v>1022</v>
      </c>
      <c r="E162" s="1" t="s">
        <v>1017</v>
      </c>
      <c r="F162" s="1" t="s">
        <v>1023</v>
      </c>
      <c r="G162" s="1">
        <v>123</v>
      </c>
      <c r="H162" s="1" t="s">
        <v>37</v>
      </c>
      <c r="I162" s="1" t="s">
        <v>110</v>
      </c>
      <c r="J162" s="1" t="s">
        <v>111</v>
      </c>
      <c r="K162" s="1" t="s">
        <v>51</v>
      </c>
      <c r="L162" s="1" t="s">
        <v>79</v>
      </c>
      <c r="M162" s="1" t="s">
        <v>819</v>
      </c>
      <c r="N162" s="1" t="s">
        <v>1024</v>
      </c>
      <c r="O162" s="1" t="s">
        <v>136</v>
      </c>
      <c r="P162" s="1">
        <v>8940292565</v>
      </c>
      <c r="Q162" s="1" t="s">
        <v>39</v>
      </c>
      <c r="R162" s="1" t="s">
        <v>137</v>
      </c>
      <c r="S162" s="1" t="s">
        <v>114</v>
      </c>
      <c r="T162" s="1" t="s">
        <v>59</v>
      </c>
      <c r="U162" s="1" t="s">
        <v>60</v>
      </c>
      <c r="V162" s="1" t="s">
        <v>61</v>
      </c>
      <c r="W162" s="1" t="s">
        <v>62</v>
      </c>
      <c r="X162" s="1" t="s">
        <v>102</v>
      </c>
      <c r="Y162" s="1" t="s">
        <v>289</v>
      </c>
      <c r="Z162" s="1" t="s">
        <v>64</v>
      </c>
      <c r="AA162" s="1" t="s">
        <v>38</v>
      </c>
      <c r="AB162" s="1" t="s">
        <v>65</v>
      </c>
      <c r="AC162" s="1" t="s">
        <v>86</v>
      </c>
      <c r="AD162" s="1" t="s">
        <v>87</v>
      </c>
      <c r="AE162" s="1" t="s">
        <v>68</v>
      </c>
      <c r="AF162" s="1" t="s">
        <v>383</v>
      </c>
      <c r="AG162" s="1" t="s">
        <v>70</v>
      </c>
      <c r="AH162" s="1" t="s">
        <v>636</v>
      </c>
      <c r="AI162" s="1">
        <f>IFERROR(_xlfn.XLOOKUP(Table1[[#This Row],[Audio Url]],Qc!C:C,Qc!F:F),"")</f>
        <v>0</v>
      </c>
      <c r="AJ162" s="1" t="str">
        <f>IFERROR(_xlfn.XLOOKUP(Table1[[#This Row],[Audio Url]],Qc!C:C,Qc!E:E),"")</f>
        <v>Fake Audio/Empty Audio</v>
      </c>
      <c r="AK162" s="1" t="s">
        <v>38</v>
      </c>
      <c r="AL162" s="1" t="s">
        <v>38</v>
      </c>
      <c r="AM162" s="1" t="s">
        <v>43</v>
      </c>
      <c r="AN162" s="1" t="s">
        <v>2242</v>
      </c>
      <c r="AO162" t="str">
        <f>IF(Table1[[#This Row],[Audio Duration (in secs)]]&gt;180,"Greater than 3 Minutes","Less than 3 Minutes")</f>
        <v>Less than 3 Minutes</v>
      </c>
      <c r="AP16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2" t="str">
        <f>IFERROR(VLOOKUP(Table1[[#This Row],[சாதி/Caste]],MApping!$E$1:$F$10,2,0),"Others")</f>
        <v>Others</v>
      </c>
      <c r="AR162">
        <f>VLOOKUP(Table1[[#This Row],[பாலினம்/Gender]],Factor!$F$26:$I$28,4,0)</f>
        <v>0.8936170212765957</v>
      </c>
      <c r="AS162">
        <f>VLOOKUP(Table1[[#This Row],[பதிலளித்தவரின் வயது/Age Group]],Factor!$F$35:$I$39,4,0)</f>
        <v>0.84</v>
      </c>
      <c r="AT162">
        <f>VLOOKUP(Table1[[#This Row],[பதிலளித்தவரின் வயது/Age Group]]&amp;Table1[[#This Row],[பாலினம்/Gender]],Factor!$A$45:$G$53,7,0)</f>
        <v>0.875</v>
      </c>
      <c r="AU1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2">
        <f>VLOOKUP(Table1[[#This Row],[Rev Caste]],Factor!$F$59:$I$68,4,0)</f>
        <v>5.9154929577464786E-2</v>
      </c>
      <c r="AW162">
        <f>Table1[[#This Row],[2021 Ae Factor]]*Table1[[#This Row],[Age &amp; Gender Factor]]</f>
        <v>0.5179419497505795</v>
      </c>
      <c r="AX162">
        <f t="shared" si="4"/>
        <v>10.434184800000001</v>
      </c>
      <c r="AY162">
        <f t="shared" si="5"/>
        <v>78.639527099999995</v>
      </c>
    </row>
    <row r="163" spans="1:51" x14ac:dyDescent="0.25">
      <c r="A163" s="1" t="s">
        <v>1025</v>
      </c>
      <c r="B163" s="1" t="s">
        <v>1026</v>
      </c>
      <c r="C163" s="2">
        <v>45869</v>
      </c>
      <c r="D163" s="1" t="s">
        <v>1027</v>
      </c>
      <c r="E163" s="1" t="s">
        <v>1017</v>
      </c>
      <c r="F163" s="1" t="s">
        <v>1028</v>
      </c>
      <c r="G163" s="1">
        <v>160</v>
      </c>
      <c r="H163" s="1" t="s">
        <v>37</v>
      </c>
      <c r="I163" s="1" t="s">
        <v>110</v>
      </c>
      <c r="J163" s="1" t="s">
        <v>111</v>
      </c>
      <c r="K163" s="1" t="s">
        <v>51</v>
      </c>
      <c r="L163" s="1" t="s">
        <v>79</v>
      </c>
      <c r="M163" s="1" t="s">
        <v>819</v>
      </c>
      <c r="N163" s="1" t="s">
        <v>764</v>
      </c>
      <c r="O163" s="1" t="s">
        <v>55</v>
      </c>
      <c r="P163" s="1">
        <v>9943295027</v>
      </c>
      <c r="Q163" s="1" t="s">
        <v>39</v>
      </c>
      <c r="R163" s="1" t="s">
        <v>57</v>
      </c>
      <c r="S163" s="1" t="s">
        <v>114</v>
      </c>
      <c r="T163" s="1" t="s">
        <v>59</v>
      </c>
      <c r="U163" s="1" t="s">
        <v>60</v>
      </c>
      <c r="V163" s="1" t="s">
        <v>61</v>
      </c>
      <c r="W163" s="1" t="s">
        <v>62</v>
      </c>
      <c r="X163" s="1" t="s">
        <v>102</v>
      </c>
      <c r="Y163" s="1" t="s">
        <v>289</v>
      </c>
      <c r="Z163" s="1" t="s">
        <v>127</v>
      </c>
      <c r="AA163" s="1" t="s">
        <v>100</v>
      </c>
      <c r="AB163" s="1" t="s">
        <v>65</v>
      </c>
      <c r="AC163" s="1" t="s">
        <v>86</v>
      </c>
      <c r="AD163" s="1" t="s">
        <v>87</v>
      </c>
      <c r="AE163" s="1" t="s">
        <v>68</v>
      </c>
      <c r="AF163" s="1" t="s">
        <v>117</v>
      </c>
      <c r="AG163" s="1" t="s">
        <v>70</v>
      </c>
      <c r="AH163" s="1" t="s">
        <v>270</v>
      </c>
      <c r="AI163" s="1">
        <f>IFERROR(_xlfn.XLOOKUP(Table1[[#This Row],[Audio Url]],Qc!C:C,Qc!F:F),"")</f>
        <v>0</v>
      </c>
      <c r="AJ163" s="1" t="str">
        <f>IFERROR(_xlfn.XLOOKUP(Table1[[#This Row],[Audio Url]],Qc!C:C,Qc!E:E),"")</f>
        <v>Not Doing It Properly</v>
      </c>
      <c r="AK163" s="1" t="s">
        <v>38</v>
      </c>
      <c r="AL163" s="1" t="s">
        <v>38</v>
      </c>
      <c r="AM163" s="1" t="s">
        <v>43</v>
      </c>
      <c r="AN163" s="1" t="s">
        <v>2243</v>
      </c>
      <c r="AO163" t="str">
        <f>IF(Table1[[#This Row],[Audio Duration (in secs)]]&gt;180,"Greater than 3 Minutes","Less than 3 Minutes")</f>
        <v>Less than 3 Minutes</v>
      </c>
      <c r="AP16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3" t="str">
        <f>IFERROR(VLOOKUP(Table1[[#This Row],[சாதி/Caste]],MApping!$E$1:$F$10,2,0),"Others")</f>
        <v>MUTTARAIYAR</v>
      </c>
      <c r="AR163">
        <f>VLOOKUP(Table1[[#This Row],[பாலினம்/Gender]],Factor!$F$26:$I$28,4,0)</f>
        <v>1.1351351351351351</v>
      </c>
      <c r="AS163">
        <f>VLOOKUP(Table1[[#This Row],[பதிலளித்தவரின் வயது/Age Group]],Factor!$F$35:$I$39,4,0)</f>
        <v>0.84</v>
      </c>
      <c r="AT163">
        <f>VLOOKUP(Table1[[#This Row],[பதிலளித்தவரின் வயது/Age Group]]&amp;Table1[[#This Row],[பாலினம்/Gender]],Factor!$A$45:$G$53,7,0)</f>
        <v>0.80769230769230771</v>
      </c>
      <c r="AU1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3">
        <f>VLOOKUP(Table1[[#This Row],[Rev Caste]],Factor!$F$59:$I$68,4,0)</f>
        <v>2.0275862068965518</v>
      </c>
      <c r="AW163">
        <f>Table1[[#This Row],[2021 Ae Factor]]*Table1[[#This Row],[Age &amp; Gender Factor]]</f>
        <v>0.47810026130822719</v>
      </c>
      <c r="AX163">
        <f t="shared" si="4"/>
        <v>10.434184399999999</v>
      </c>
      <c r="AY163">
        <f t="shared" si="5"/>
        <v>78.639523600000004</v>
      </c>
    </row>
    <row r="164" spans="1:51" x14ac:dyDescent="0.25">
      <c r="A164" s="1" t="s">
        <v>1029</v>
      </c>
      <c r="B164" s="1" t="s">
        <v>1030</v>
      </c>
      <c r="C164" s="2">
        <v>45869</v>
      </c>
      <c r="D164" s="1" t="s">
        <v>1031</v>
      </c>
      <c r="E164" s="1" t="s">
        <v>1032</v>
      </c>
      <c r="F164" s="1" t="s">
        <v>1033</v>
      </c>
      <c r="G164" s="1">
        <v>107</v>
      </c>
      <c r="H164" s="1" t="s">
        <v>37</v>
      </c>
      <c r="I164" s="1" t="s">
        <v>245</v>
      </c>
      <c r="J164" s="1" t="s">
        <v>246</v>
      </c>
      <c r="K164" s="1" t="s">
        <v>51</v>
      </c>
      <c r="L164" s="1" t="s">
        <v>79</v>
      </c>
      <c r="M164" s="1" t="s">
        <v>819</v>
      </c>
      <c r="N164" s="1" t="s">
        <v>1034</v>
      </c>
      <c r="O164" s="1" t="s">
        <v>55</v>
      </c>
      <c r="P164" s="1">
        <v>9698417993</v>
      </c>
      <c r="Q164" s="1" t="s">
        <v>39</v>
      </c>
      <c r="R164" s="1" t="s">
        <v>98</v>
      </c>
      <c r="S164" s="1" t="s">
        <v>58</v>
      </c>
      <c r="T164" s="1" t="s">
        <v>59</v>
      </c>
      <c r="U164" s="1" t="s">
        <v>60</v>
      </c>
      <c r="V164" s="1" t="s">
        <v>61</v>
      </c>
      <c r="W164" s="1" t="s">
        <v>62</v>
      </c>
      <c r="X164" s="1" t="s">
        <v>102</v>
      </c>
      <c r="Y164" s="1" t="s">
        <v>96</v>
      </c>
      <c r="Z164" s="1" t="s">
        <v>64</v>
      </c>
      <c r="AA164" s="1" t="s">
        <v>38</v>
      </c>
      <c r="AB164" s="1" t="s">
        <v>85</v>
      </c>
      <c r="AC164" s="1" t="s">
        <v>66</v>
      </c>
      <c r="AD164" s="1" t="s">
        <v>87</v>
      </c>
      <c r="AE164" s="1" t="s">
        <v>624</v>
      </c>
      <c r="AF164" s="1" t="s">
        <v>383</v>
      </c>
      <c r="AG164" s="1" t="s">
        <v>278</v>
      </c>
      <c r="AH164" s="1" t="s">
        <v>279</v>
      </c>
      <c r="AI164" s="1">
        <f>IFERROR(_xlfn.XLOOKUP(Table1[[#This Row],[Audio Url]],Qc!C:C,Qc!F:F),"")</f>
        <v>0</v>
      </c>
      <c r="AJ164" s="1" t="str">
        <f>IFERROR(_xlfn.XLOOKUP(Table1[[#This Row],[Audio Url]],Qc!C:C,Qc!E:E),"")</f>
        <v>Correctly Done</v>
      </c>
      <c r="AK164" s="1" t="s">
        <v>38</v>
      </c>
      <c r="AL164" s="1" t="s">
        <v>38</v>
      </c>
      <c r="AM164" s="1" t="s">
        <v>43</v>
      </c>
      <c r="AN164" s="1" t="s">
        <v>2243</v>
      </c>
      <c r="AO164" t="str">
        <f>IF(Table1[[#This Row],[Audio Duration (in secs)]]&gt;180,"Greater than 3 Minutes","Less than 3 Minutes")</f>
        <v>Less than 3 Minutes</v>
      </c>
      <c r="AP16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4" t="str">
        <f>IFERROR(VLOOKUP(Table1[[#This Row],[சாதி/Caste]],MApping!$E$1:$F$10,2,0),"Others")</f>
        <v>MUSLIM</v>
      </c>
      <c r="AR164">
        <f>VLOOKUP(Table1[[#This Row],[பாலினம்/Gender]],Factor!$F$26:$I$28,4,0)</f>
        <v>1.1351351351351351</v>
      </c>
      <c r="AS164">
        <f>VLOOKUP(Table1[[#This Row],[பதிலளித்தவரின் வயது/Age Group]],Factor!$F$35:$I$39,4,0)</f>
        <v>0.84</v>
      </c>
      <c r="AT164">
        <f>VLOOKUP(Table1[[#This Row],[பதிலளித்தவரின் வயது/Age Group]]&amp;Table1[[#This Row],[பாலினம்/Gender]],Factor!$A$45:$G$53,7,0)</f>
        <v>0.80769230769230771</v>
      </c>
      <c r="AU1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4">
        <f>VLOOKUP(Table1[[#This Row],[Rev Caste]],Factor!$F$59:$I$68,4,0)</f>
        <v>1.2600000000000002</v>
      </c>
      <c r="AW164">
        <f>Table1[[#This Row],[2021 Ae Factor]]*Table1[[#This Row],[Age &amp; Gender Factor]]</f>
        <v>0.47810026130822719</v>
      </c>
      <c r="AX164">
        <f t="shared" si="4"/>
        <v>10.434268700000001</v>
      </c>
      <c r="AY164">
        <f t="shared" si="5"/>
        <v>78.639386099999996</v>
      </c>
    </row>
    <row r="165" spans="1:51" x14ac:dyDescent="0.25">
      <c r="A165" s="1" t="s">
        <v>1035</v>
      </c>
      <c r="B165" s="1" t="s">
        <v>1036</v>
      </c>
      <c r="C165" s="2">
        <v>45869</v>
      </c>
      <c r="D165" s="1" t="s">
        <v>1037</v>
      </c>
      <c r="E165" s="1" t="s">
        <v>1038</v>
      </c>
      <c r="F165" s="1" t="s">
        <v>1039</v>
      </c>
      <c r="G165" s="1">
        <v>149</v>
      </c>
      <c r="H165" s="1" t="s">
        <v>37</v>
      </c>
      <c r="I165" s="1" t="s">
        <v>110</v>
      </c>
      <c r="J165" s="1" t="s">
        <v>111</v>
      </c>
      <c r="K165" s="1" t="s">
        <v>51</v>
      </c>
      <c r="L165" s="1" t="s">
        <v>79</v>
      </c>
      <c r="M165" s="1" t="s">
        <v>1040</v>
      </c>
      <c r="N165" s="1" t="s">
        <v>1041</v>
      </c>
      <c r="O165" s="1" t="s">
        <v>55</v>
      </c>
      <c r="P165" s="1">
        <v>8903242040</v>
      </c>
      <c r="Q165" s="1" t="s">
        <v>56</v>
      </c>
      <c r="R165" s="1" t="s">
        <v>125</v>
      </c>
      <c r="S165" s="1" t="s">
        <v>114</v>
      </c>
      <c r="T165" s="1" t="s">
        <v>59</v>
      </c>
      <c r="U165" s="1" t="s">
        <v>302</v>
      </c>
      <c r="V165" s="1" t="s">
        <v>61</v>
      </c>
      <c r="W165" s="1" t="s">
        <v>62</v>
      </c>
      <c r="X165" s="1" t="s">
        <v>102</v>
      </c>
      <c r="Y165" s="1" t="s">
        <v>289</v>
      </c>
      <c r="Z165" s="1" t="s">
        <v>64</v>
      </c>
      <c r="AA165" s="1" t="s">
        <v>38</v>
      </c>
      <c r="AB165" s="1" t="s">
        <v>85</v>
      </c>
      <c r="AC165" s="1" t="s">
        <v>128</v>
      </c>
      <c r="AD165" s="1" t="s">
        <v>87</v>
      </c>
      <c r="AE165" s="1" t="s">
        <v>68</v>
      </c>
      <c r="AF165" s="1" t="s">
        <v>383</v>
      </c>
      <c r="AG165" s="1" t="s">
        <v>89</v>
      </c>
      <c r="AH165" s="1" t="s">
        <v>71</v>
      </c>
      <c r="AI165" s="1">
        <f>IFERROR(_xlfn.XLOOKUP(Table1[[#This Row],[Audio Url]],Qc!C:C,Qc!F:F),"")</f>
        <v>0</v>
      </c>
      <c r="AJ165" s="1" t="str">
        <f>IFERROR(_xlfn.XLOOKUP(Table1[[#This Row],[Audio Url]],Qc!C:C,Qc!E:E),"")</f>
        <v>Not Asking All The Questions</v>
      </c>
      <c r="AK165" s="1" t="s">
        <v>38</v>
      </c>
      <c r="AL165" s="1" t="s">
        <v>38</v>
      </c>
      <c r="AM165" s="1" t="s">
        <v>43</v>
      </c>
      <c r="AN165" s="1" t="s">
        <v>2243</v>
      </c>
      <c r="AO165" t="str">
        <f>IF(Table1[[#This Row],[Audio Duration (in secs)]]&gt;180,"Greater than 3 Minutes","Less than 3 Minutes")</f>
        <v>Less than 3 Minutes</v>
      </c>
      <c r="AP16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5" t="str">
        <f>IFERROR(VLOOKUP(Table1[[#This Row],[சாதி/Caste]],MApping!$E$1:$F$10,2,0),"Others")</f>
        <v>URALI GOUNDER</v>
      </c>
      <c r="AR165">
        <f>VLOOKUP(Table1[[#This Row],[பாலினம்/Gender]],Factor!$F$26:$I$28,4,0)</f>
        <v>1.1351351351351351</v>
      </c>
      <c r="AS165">
        <f>VLOOKUP(Table1[[#This Row],[பதிலளித்தவரின் வயது/Age Group]],Factor!$F$35:$I$39,4,0)</f>
        <v>1.2824427480916032</v>
      </c>
      <c r="AT165">
        <f>VLOOKUP(Table1[[#This Row],[பதிலளித்தவரின் வயது/Age Group]]&amp;Table1[[#This Row],[பாலினம்/Gender]],Factor!$A$45:$G$53,7,0)</f>
        <v>1.9534883720930234</v>
      </c>
      <c r="AU1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5">
        <f>VLOOKUP(Table1[[#This Row],[Rev Caste]],Factor!$F$59:$I$68,4,0)</f>
        <v>1.3034482758620689</v>
      </c>
      <c r="AW165">
        <f>Table1[[#This Row],[2021 Ae Factor]]*Table1[[#This Row],[Age &amp; Gender Factor]]</f>
        <v>1.1563355157222239</v>
      </c>
      <c r="AX165">
        <f t="shared" si="4"/>
        <v>10.449506599999999</v>
      </c>
      <c r="AY165">
        <f t="shared" si="5"/>
        <v>78.606711200000007</v>
      </c>
    </row>
    <row r="166" spans="1:51" x14ac:dyDescent="0.25">
      <c r="A166" s="1" t="s">
        <v>1042</v>
      </c>
      <c r="B166" s="1" t="s">
        <v>1043</v>
      </c>
      <c r="C166" s="2">
        <v>45869</v>
      </c>
      <c r="D166" s="1" t="s">
        <v>1044</v>
      </c>
      <c r="E166" s="1" t="s">
        <v>1038</v>
      </c>
      <c r="F166" s="1" t="s">
        <v>1045</v>
      </c>
      <c r="G166" s="1">
        <v>220</v>
      </c>
      <c r="H166" s="1" t="s">
        <v>37</v>
      </c>
      <c r="I166" s="1" t="s">
        <v>245</v>
      </c>
      <c r="J166" s="1" t="s">
        <v>246</v>
      </c>
      <c r="K166" s="1" t="s">
        <v>51</v>
      </c>
      <c r="L166" s="1" t="s">
        <v>79</v>
      </c>
      <c r="M166" s="1" t="s">
        <v>1040</v>
      </c>
      <c r="N166" s="1" t="s">
        <v>1046</v>
      </c>
      <c r="O166" s="1" t="s">
        <v>55</v>
      </c>
      <c r="P166" s="1">
        <v>9943921454</v>
      </c>
      <c r="Q166" s="1" t="s">
        <v>39</v>
      </c>
      <c r="R166" s="1" t="s">
        <v>220</v>
      </c>
      <c r="S166" s="1" t="s">
        <v>58</v>
      </c>
      <c r="T166" s="1" t="s">
        <v>59</v>
      </c>
      <c r="U166" s="1" t="s">
        <v>60</v>
      </c>
      <c r="V166" s="1" t="s">
        <v>61</v>
      </c>
      <c r="W166" s="1" t="s">
        <v>62</v>
      </c>
      <c r="X166" s="1" t="s">
        <v>102</v>
      </c>
      <c r="Y166" s="1" t="s">
        <v>289</v>
      </c>
      <c r="Z166" s="1" t="s">
        <v>64</v>
      </c>
      <c r="AA166" s="1" t="s">
        <v>38</v>
      </c>
      <c r="AB166" s="1" t="s">
        <v>85</v>
      </c>
      <c r="AC166" s="1" t="s">
        <v>66</v>
      </c>
      <c r="AD166" s="1" t="s">
        <v>87</v>
      </c>
      <c r="AE166" s="1" t="s">
        <v>68</v>
      </c>
      <c r="AF166" s="1" t="s">
        <v>337</v>
      </c>
      <c r="AG166" s="1" t="s">
        <v>89</v>
      </c>
      <c r="AH166" s="1" t="s">
        <v>71</v>
      </c>
      <c r="AI166" s="1" t="str">
        <f>IFERROR(_xlfn.XLOOKUP(Table1[[#This Row],[Audio Url]],Qc!C:C,Qc!F:F),"")</f>
        <v xml:space="preserve">asking only name and number </v>
      </c>
      <c r="AJ166" s="1" t="str">
        <f>IFERROR(_xlfn.XLOOKUP(Table1[[#This Row],[Audio Url]],Qc!C:C,Qc!E:E),"")</f>
        <v>Not Doing It Properly</v>
      </c>
      <c r="AK166" s="1" t="s">
        <v>38</v>
      </c>
      <c r="AL166" s="1" t="s">
        <v>38</v>
      </c>
      <c r="AM166" s="1" t="s">
        <v>43</v>
      </c>
      <c r="AN166" s="1" t="s">
        <v>2243</v>
      </c>
      <c r="AO166" t="str">
        <f>IF(Table1[[#This Row],[Audio Duration (in secs)]]&gt;180,"Greater than 3 Minutes","Less than 3 Minutes")</f>
        <v>Greater than 3 Minutes</v>
      </c>
      <c r="AP16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6" t="str">
        <f>IFERROR(VLOOKUP(Table1[[#This Row],[சாதி/Caste]],MApping!$E$1:$F$10,2,0),"Others")</f>
        <v>URALI GOUNDER</v>
      </c>
      <c r="AR166">
        <f>VLOOKUP(Table1[[#This Row],[பாலினம்/Gender]],Factor!$F$26:$I$28,4,0)</f>
        <v>1.1351351351351351</v>
      </c>
      <c r="AS166">
        <f>VLOOKUP(Table1[[#This Row],[பதிலளித்தவரின் வயது/Age Group]],Factor!$F$35:$I$39,4,0)</f>
        <v>0.84</v>
      </c>
      <c r="AT166">
        <f>VLOOKUP(Table1[[#This Row],[பதிலளித்தவரின் வயது/Age Group]]&amp;Table1[[#This Row],[பாலினம்/Gender]],Factor!$A$45:$G$53,7,0)</f>
        <v>0.80769230769230771</v>
      </c>
      <c r="AU1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6">
        <f>VLOOKUP(Table1[[#This Row],[Rev Caste]],Factor!$F$59:$I$68,4,0)</f>
        <v>1.3034482758620689</v>
      </c>
      <c r="AW166">
        <f>Table1[[#This Row],[2021 Ae Factor]]*Table1[[#This Row],[Age &amp; Gender Factor]]</f>
        <v>0.47810026130822719</v>
      </c>
      <c r="AX166">
        <f t="shared" si="4"/>
        <v>10.449125</v>
      </c>
      <c r="AY166">
        <f t="shared" si="5"/>
        <v>78.606676699999994</v>
      </c>
    </row>
    <row r="167" spans="1:51" x14ac:dyDescent="0.25">
      <c r="A167" s="1" t="s">
        <v>1047</v>
      </c>
      <c r="B167" s="1" t="s">
        <v>1048</v>
      </c>
      <c r="C167" s="2">
        <v>45869</v>
      </c>
      <c r="D167" s="1" t="s">
        <v>1049</v>
      </c>
      <c r="E167" s="1" t="s">
        <v>1050</v>
      </c>
      <c r="F167" s="1" t="s">
        <v>1051</v>
      </c>
      <c r="G167" s="1">
        <v>193</v>
      </c>
      <c r="H167" s="1" t="s">
        <v>37</v>
      </c>
      <c r="I167" s="1" t="s">
        <v>77</v>
      </c>
      <c r="J167" s="1" t="s">
        <v>78</v>
      </c>
      <c r="K167" s="1" t="s">
        <v>51</v>
      </c>
      <c r="L167" s="1" t="s">
        <v>79</v>
      </c>
      <c r="M167" s="1" t="s">
        <v>80</v>
      </c>
      <c r="N167" s="1" t="s">
        <v>1052</v>
      </c>
      <c r="O167" s="1" t="s">
        <v>136</v>
      </c>
      <c r="P167" s="1">
        <v>9361750396</v>
      </c>
      <c r="Q167" s="1" t="s">
        <v>82</v>
      </c>
      <c r="R167" s="1" t="s">
        <v>137</v>
      </c>
      <c r="S167" s="1" t="s">
        <v>58</v>
      </c>
      <c r="T167" s="1" t="s">
        <v>59</v>
      </c>
      <c r="U167" s="1" t="s">
        <v>84</v>
      </c>
      <c r="V167" s="1" t="s">
        <v>166</v>
      </c>
      <c r="W167" s="1" t="s">
        <v>126</v>
      </c>
      <c r="X167" s="1" t="s">
        <v>115</v>
      </c>
      <c r="Y167" s="1" t="s">
        <v>38</v>
      </c>
      <c r="Z167" s="1" t="s">
        <v>64</v>
      </c>
      <c r="AA167" s="1" t="s">
        <v>38</v>
      </c>
      <c r="AB167" s="1" t="s">
        <v>65</v>
      </c>
      <c r="AC167" s="1" t="s">
        <v>128</v>
      </c>
      <c r="AD167" s="1" t="s">
        <v>103</v>
      </c>
      <c r="AE167" s="1" t="s">
        <v>129</v>
      </c>
      <c r="AF167" s="1" t="s">
        <v>383</v>
      </c>
      <c r="AG167" s="1" t="s">
        <v>118</v>
      </c>
      <c r="AH167" s="1" t="s">
        <v>42</v>
      </c>
      <c r="AI167" s="1">
        <f>IFERROR(_xlfn.XLOOKUP(Table1[[#This Row],[Audio Url]],Qc!C:C,Qc!F:F),"")</f>
        <v>0</v>
      </c>
      <c r="AJ167" s="1" t="str">
        <f>IFERROR(_xlfn.XLOOKUP(Table1[[#This Row],[Audio Url]],Qc!C:C,Qc!E:E),"")</f>
        <v>Correctly Done</v>
      </c>
      <c r="AK167" s="1" t="s">
        <v>38</v>
      </c>
      <c r="AL167" s="1" t="s">
        <v>38</v>
      </c>
      <c r="AM167" s="1" t="s">
        <v>43</v>
      </c>
      <c r="AN167" s="1" t="s">
        <v>2243</v>
      </c>
      <c r="AO167" t="str">
        <f>IF(Table1[[#This Row],[Audio Duration (in secs)]]&gt;180,"Greater than 3 Minutes","Less than 3 Minutes")</f>
        <v>Greater than 3 Minutes</v>
      </c>
      <c r="AP16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167" t="str">
        <f>IFERROR(VLOOKUP(Table1[[#This Row],[சாதி/Caste]],MApping!$E$1:$F$10,2,0),"Others")</f>
        <v>DEVENDRA KULA VELLALAR</v>
      </c>
      <c r="AR167">
        <f>VLOOKUP(Table1[[#This Row],[பாலினம்/Gender]],Factor!$F$26:$I$28,4,0)</f>
        <v>0.8936170212765957</v>
      </c>
      <c r="AS167">
        <f>VLOOKUP(Table1[[#This Row],[பதிலளித்தவரின் வயது/Age Group]],Factor!$F$35:$I$39,4,0)</f>
        <v>0.84848484848484851</v>
      </c>
      <c r="AT167">
        <f>VLOOKUP(Table1[[#This Row],[பதிலளித்தவரின் வயது/Age Group]]&amp;Table1[[#This Row],[பாலினம்/Gender]],Factor!$A$45:$G$53,7,0)</f>
        <v>0.70000000000000007</v>
      </c>
      <c r="AU1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67">
        <f>VLOOKUP(Table1[[#This Row],[Rev Caste]],Factor!$F$59:$I$68,4,0)</f>
        <v>1.6390243902439026</v>
      </c>
      <c r="AW167">
        <f>Table1[[#This Row],[2021 Ae Factor]]*Table1[[#This Row],[Age &amp; Gender Factor]]</f>
        <v>0.70000000000000007</v>
      </c>
      <c r="AX167">
        <f t="shared" si="4"/>
        <v>10.456957299999999</v>
      </c>
      <c r="AY167">
        <f t="shared" si="5"/>
        <v>78.704138599999993</v>
      </c>
    </row>
    <row r="168" spans="1:51" x14ac:dyDescent="0.25">
      <c r="A168" s="1" t="s">
        <v>1053</v>
      </c>
      <c r="B168" s="1" t="s">
        <v>1054</v>
      </c>
      <c r="C168" s="2">
        <v>45869</v>
      </c>
      <c r="D168" s="1" t="s">
        <v>1055</v>
      </c>
      <c r="E168" s="1" t="s">
        <v>1056</v>
      </c>
      <c r="F168" s="1" t="s">
        <v>1057</v>
      </c>
      <c r="G168" s="1">
        <v>203</v>
      </c>
      <c r="H168" s="1" t="s">
        <v>37</v>
      </c>
      <c r="I168" s="1" t="s">
        <v>77</v>
      </c>
      <c r="J168" s="1" t="s">
        <v>78</v>
      </c>
      <c r="K168" s="1" t="s">
        <v>51</v>
      </c>
      <c r="L168" s="1" t="s">
        <v>79</v>
      </c>
      <c r="M168" s="1" t="s">
        <v>80</v>
      </c>
      <c r="N168" s="1" t="s">
        <v>1058</v>
      </c>
      <c r="O168" s="1" t="s">
        <v>136</v>
      </c>
      <c r="P168" s="1">
        <v>8012018786</v>
      </c>
      <c r="Q168" s="1" t="s">
        <v>82</v>
      </c>
      <c r="R168" s="1" t="s">
        <v>137</v>
      </c>
      <c r="S168" s="1" t="s">
        <v>58</v>
      </c>
      <c r="T168" s="1" t="s">
        <v>99</v>
      </c>
      <c r="U168" s="1" t="s">
        <v>84</v>
      </c>
      <c r="V168" s="1" t="s">
        <v>166</v>
      </c>
      <c r="W168" s="1" t="s">
        <v>101</v>
      </c>
      <c r="X168" s="1" t="s">
        <v>102</v>
      </c>
      <c r="Y168" s="1" t="s">
        <v>289</v>
      </c>
      <c r="Z168" s="1" t="s">
        <v>127</v>
      </c>
      <c r="AA168" s="1" t="s">
        <v>61</v>
      </c>
      <c r="AB168" s="1" t="s">
        <v>59</v>
      </c>
      <c r="AC168" s="1" t="s">
        <v>128</v>
      </c>
      <c r="AD168" s="1" t="s">
        <v>103</v>
      </c>
      <c r="AE168" s="1" t="s">
        <v>129</v>
      </c>
      <c r="AF168" s="1" t="s">
        <v>69</v>
      </c>
      <c r="AG168" s="1" t="s">
        <v>118</v>
      </c>
      <c r="AH168" s="1" t="s">
        <v>42</v>
      </c>
      <c r="AI168" s="1">
        <f>IFERROR(_xlfn.XLOOKUP(Table1[[#This Row],[Audio Url]],Qc!C:C,Qc!F:F),"")</f>
        <v>0</v>
      </c>
      <c r="AJ168" s="1" t="str">
        <f>IFERROR(_xlfn.XLOOKUP(Table1[[#This Row],[Audio Url]],Qc!C:C,Qc!E:E),"")</f>
        <v>Correctly Done</v>
      </c>
      <c r="AK168" s="1" t="s">
        <v>38</v>
      </c>
      <c r="AL168" s="1" t="s">
        <v>38</v>
      </c>
      <c r="AM168" s="1" t="s">
        <v>43</v>
      </c>
      <c r="AN168" s="1" t="s">
        <v>2243</v>
      </c>
      <c r="AO168" t="str">
        <f>IF(Table1[[#This Row],[Audio Duration (in secs)]]&gt;180,"Greater than 3 Minutes","Less than 3 Minutes")</f>
        <v>Greater than 3 Minutes</v>
      </c>
      <c r="AP16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8" t="str">
        <f>IFERROR(VLOOKUP(Table1[[#This Row],[சாதி/Caste]],MApping!$E$1:$F$10,2,0),"Others")</f>
        <v>DEVENDRA KULA VELLALAR</v>
      </c>
      <c r="AR168">
        <f>VLOOKUP(Table1[[#This Row],[பாலினம்/Gender]],Factor!$F$26:$I$28,4,0)</f>
        <v>0.8936170212765957</v>
      </c>
      <c r="AS168">
        <f>VLOOKUP(Table1[[#This Row],[பதிலளித்தவரின் வயது/Age Group]],Factor!$F$35:$I$39,4,0)</f>
        <v>0.84848484848484851</v>
      </c>
      <c r="AT168">
        <f>VLOOKUP(Table1[[#This Row],[பதிலளித்தவரின் வயது/Age Group]]&amp;Table1[[#This Row],[பாலினம்/Gender]],Factor!$A$45:$G$53,7,0)</f>
        <v>0.70000000000000007</v>
      </c>
      <c r="AU1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68">
        <f>VLOOKUP(Table1[[#This Row],[Rev Caste]],Factor!$F$59:$I$68,4,0)</f>
        <v>1.6390243902439026</v>
      </c>
      <c r="AW168">
        <f>Table1[[#This Row],[2021 Ae Factor]]*Table1[[#This Row],[Age &amp; Gender Factor]]</f>
        <v>0.70000000000000007</v>
      </c>
      <c r="AX168">
        <f t="shared" si="4"/>
        <v>10.456041600000001</v>
      </c>
      <c r="AY168">
        <f t="shared" si="5"/>
        <v>78.702441500000006</v>
      </c>
    </row>
    <row r="169" spans="1:51" x14ac:dyDescent="0.25">
      <c r="A169" s="1" t="s">
        <v>1059</v>
      </c>
      <c r="B169" s="1" t="s">
        <v>1060</v>
      </c>
      <c r="C169" s="2">
        <v>45869</v>
      </c>
      <c r="D169" s="1" t="s">
        <v>1061</v>
      </c>
      <c r="E169" s="1" t="s">
        <v>1062</v>
      </c>
      <c r="F169" s="1" t="s">
        <v>1063</v>
      </c>
      <c r="G169" s="1">
        <v>101</v>
      </c>
      <c r="H169" s="1" t="s">
        <v>37</v>
      </c>
      <c r="I169" s="1" t="s">
        <v>110</v>
      </c>
      <c r="J169" s="1" t="s">
        <v>111</v>
      </c>
      <c r="K169" s="1" t="s">
        <v>51</v>
      </c>
      <c r="L169" s="1" t="s">
        <v>79</v>
      </c>
      <c r="M169" s="1" t="s">
        <v>1040</v>
      </c>
      <c r="N169" s="1" t="s">
        <v>1064</v>
      </c>
      <c r="O169" s="1" t="s">
        <v>55</v>
      </c>
      <c r="P169" s="1">
        <v>9626362204</v>
      </c>
      <c r="Q169" s="1" t="s">
        <v>82</v>
      </c>
      <c r="R169" s="1" t="s">
        <v>57</v>
      </c>
      <c r="S169" s="1" t="s">
        <v>114</v>
      </c>
      <c r="T169" s="1" t="s">
        <v>138</v>
      </c>
      <c r="U169" s="1" t="s">
        <v>84</v>
      </c>
      <c r="V169" s="1" t="s">
        <v>61</v>
      </c>
      <c r="W169" s="1" t="s">
        <v>126</v>
      </c>
      <c r="X169" s="1" t="s">
        <v>102</v>
      </c>
      <c r="Y169" s="1" t="s">
        <v>96</v>
      </c>
      <c r="Z169" s="1" t="s">
        <v>127</v>
      </c>
      <c r="AA169" s="1" t="s">
        <v>61</v>
      </c>
      <c r="AB169" s="1" t="s">
        <v>85</v>
      </c>
      <c r="AC169" s="1" t="s">
        <v>128</v>
      </c>
      <c r="AD169" s="1" t="s">
        <v>87</v>
      </c>
      <c r="AE169" s="1" t="s">
        <v>68</v>
      </c>
      <c r="AF169" s="1" t="s">
        <v>117</v>
      </c>
      <c r="AG169" s="1" t="s">
        <v>118</v>
      </c>
      <c r="AH169" s="1" t="s">
        <v>42</v>
      </c>
      <c r="AI169" s="1">
        <f>IFERROR(_xlfn.XLOOKUP(Table1[[#This Row],[Audio Url]],Qc!C:C,Qc!F:F),"")</f>
        <v>0</v>
      </c>
      <c r="AJ169" s="1" t="str">
        <f>IFERROR(_xlfn.XLOOKUP(Table1[[#This Row],[Audio Url]],Qc!C:C,Qc!E:E),"")</f>
        <v>Correctly Done</v>
      </c>
      <c r="AK169" s="1" t="s">
        <v>38</v>
      </c>
      <c r="AL169" s="1" t="s">
        <v>38</v>
      </c>
      <c r="AM169" s="1" t="s">
        <v>43</v>
      </c>
      <c r="AN169" s="1" t="s">
        <v>2243</v>
      </c>
      <c r="AO169" t="str">
        <f>IF(Table1[[#This Row],[Audio Duration (in secs)]]&gt;180,"Greater than 3 Minutes","Less than 3 Minutes")</f>
        <v>Less than 3 Minutes</v>
      </c>
      <c r="AP16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69" t="str">
        <f>IFERROR(VLOOKUP(Table1[[#This Row],[சாதி/Caste]],MApping!$E$1:$F$10,2,0),"Others")</f>
        <v>DEVENDRA KULA VELLALAR</v>
      </c>
      <c r="AR169">
        <f>VLOOKUP(Table1[[#This Row],[பாலினம்/Gender]],Factor!$F$26:$I$28,4,0)</f>
        <v>1.1351351351351351</v>
      </c>
      <c r="AS169">
        <f>VLOOKUP(Table1[[#This Row],[பதிலளித்தவரின் வயது/Age Group]],Factor!$F$35:$I$39,4,0)</f>
        <v>0.84848484848484851</v>
      </c>
      <c r="AT169">
        <f>VLOOKUP(Table1[[#This Row],[பதிலளித்தவரின் வயது/Age Group]]&amp;Table1[[#This Row],[பாலினம்/Gender]],Factor!$A$45:$G$53,7,0)</f>
        <v>1.0769230769230769</v>
      </c>
      <c r="AU1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69">
        <f>VLOOKUP(Table1[[#This Row],[Rev Caste]],Factor!$F$59:$I$68,4,0)</f>
        <v>1.6390243902439026</v>
      </c>
      <c r="AW169">
        <f>Table1[[#This Row],[2021 Ae Factor]]*Table1[[#This Row],[Age &amp; Gender Factor]]</f>
        <v>0.63746701507763626</v>
      </c>
      <c r="AX169">
        <f t="shared" si="4"/>
        <v>10.402290000000001</v>
      </c>
      <c r="AY169">
        <f t="shared" si="5"/>
        <v>78.603518300000005</v>
      </c>
    </row>
    <row r="170" spans="1:51" x14ac:dyDescent="0.25">
      <c r="A170" s="1" t="s">
        <v>1065</v>
      </c>
      <c r="B170" s="1" t="s">
        <v>1066</v>
      </c>
      <c r="C170" s="2">
        <v>45869</v>
      </c>
      <c r="D170" s="1" t="s">
        <v>1067</v>
      </c>
      <c r="E170" s="1" t="s">
        <v>1056</v>
      </c>
      <c r="F170" s="1" t="s">
        <v>1068</v>
      </c>
      <c r="G170" s="1">
        <v>229</v>
      </c>
      <c r="H170" s="1" t="s">
        <v>37</v>
      </c>
      <c r="I170" s="1" t="s">
        <v>77</v>
      </c>
      <c r="J170" s="1" t="s">
        <v>78</v>
      </c>
      <c r="K170" s="1" t="s">
        <v>51</v>
      </c>
      <c r="L170" s="1" t="s">
        <v>79</v>
      </c>
      <c r="M170" s="1" t="s">
        <v>80</v>
      </c>
      <c r="N170" s="1" t="s">
        <v>1069</v>
      </c>
      <c r="O170" s="1" t="s">
        <v>55</v>
      </c>
      <c r="P170" s="1">
        <v>9787418798</v>
      </c>
      <c r="Q170" s="1" t="s">
        <v>361</v>
      </c>
      <c r="R170" s="1" t="s">
        <v>57</v>
      </c>
      <c r="S170" s="1" t="s">
        <v>58</v>
      </c>
      <c r="T170" s="1" t="s">
        <v>59</v>
      </c>
      <c r="U170" s="1" t="s">
        <v>84</v>
      </c>
      <c r="V170" s="1" t="s">
        <v>61</v>
      </c>
      <c r="W170" s="1" t="s">
        <v>62</v>
      </c>
      <c r="X170" s="1" t="s">
        <v>63</v>
      </c>
      <c r="Y170" s="1" t="s">
        <v>38</v>
      </c>
      <c r="Z170" s="1" t="s">
        <v>64</v>
      </c>
      <c r="AA170" s="1" t="s">
        <v>38</v>
      </c>
      <c r="AB170" s="1" t="s">
        <v>65</v>
      </c>
      <c r="AC170" s="1" t="s">
        <v>86</v>
      </c>
      <c r="AD170" s="1" t="s">
        <v>103</v>
      </c>
      <c r="AE170" s="1" t="s">
        <v>68</v>
      </c>
      <c r="AF170" s="1" t="s">
        <v>104</v>
      </c>
      <c r="AG170" s="1" t="s">
        <v>118</v>
      </c>
      <c r="AH170" s="1" t="s">
        <v>42</v>
      </c>
      <c r="AI170" s="1">
        <f>IFERROR(_xlfn.XLOOKUP(Table1[[#This Row],[Audio Url]],Qc!C:C,Qc!F:F),"")</f>
        <v>0</v>
      </c>
      <c r="AJ170" s="1" t="str">
        <f>IFERROR(_xlfn.XLOOKUP(Table1[[#This Row],[Audio Url]],Qc!C:C,Qc!E:E),"")</f>
        <v>Correctly Done</v>
      </c>
      <c r="AK170" s="1" t="s">
        <v>38</v>
      </c>
      <c r="AL170" s="1" t="s">
        <v>38</v>
      </c>
      <c r="AM170" s="1" t="s">
        <v>43</v>
      </c>
      <c r="AN170" s="1" t="s">
        <v>2243</v>
      </c>
      <c r="AO170" t="str">
        <f>IF(Table1[[#This Row],[Audio Duration (in secs)]]&gt;180,"Greater than 3 Minutes","Less than 3 Minutes")</f>
        <v>Greater than 3 Minutes</v>
      </c>
      <c r="AP17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70" t="str">
        <f>IFERROR(VLOOKUP(Table1[[#This Row],[சாதி/Caste]],MApping!$E$1:$F$10,2,0),"Others")</f>
        <v>DEVENDRA KULA VELLALAR</v>
      </c>
      <c r="AR170">
        <f>VLOOKUP(Table1[[#This Row],[பாலினம்/Gender]],Factor!$F$26:$I$28,4,0)</f>
        <v>1.1351351351351351</v>
      </c>
      <c r="AS170">
        <f>VLOOKUP(Table1[[#This Row],[பதிலளித்தவரின் வயது/Age Group]],Factor!$F$35:$I$39,4,0)</f>
        <v>0.96923076923076912</v>
      </c>
      <c r="AT170">
        <f>VLOOKUP(Table1[[#This Row],[பதிலளித்தவரின் வயது/Age Group]]&amp;Table1[[#This Row],[பாலினம்/Gender]],Factor!$A$45:$G$53,7,0)</f>
        <v>0.82894736842105265</v>
      </c>
      <c r="AU1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70">
        <f>VLOOKUP(Table1[[#This Row],[Rev Caste]],Factor!$F$59:$I$68,4,0)</f>
        <v>1.6390243902439026</v>
      </c>
      <c r="AW170">
        <f>Table1[[#This Row],[2021 Ae Factor]]*Table1[[#This Row],[Age &amp; Gender Factor]]</f>
        <v>0.49068184713212792</v>
      </c>
      <c r="AX170">
        <f t="shared" si="4"/>
        <v>10.456301399999999</v>
      </c>
      <c r="AY170">
        <f t="shared" si="5"/>
        <v>78.702548399999998</v>
      </c>
    </row>
    <row r="171" spans="1:51" x14ac:dyDescent="0.25">
      <c r="A171" s="1" t="s">
        <v>1070</v>
      </c>
      <c r="B171" s="1" t="s">
        <v>1071</v>
      </c>
      <c r="C171" s="2">
        <v>45869</v>
      </c>
      <c r="D171" s="1" t="s">
        <v>1072</v>
      </c>
      <c r="E171" s="1" t="s">
        <v>1038</v>
      </c>
      <c r="F171" s="1" t="s">
        <v>1073</v>
      </c>
      <c r="G171" s="1">
        <v>634</v>
      </c>
      <c r="H171" s="1" t="s">
        <v>37</v>
      </c>
      <c r="I171" s="1" t="s">
        <v>245</v>
      </c>
      <c r="J171" s="1" t="s">
        <v>246</v>
      </c>
      <c r="K171" s="1" t="s">
        <v>51</v>
      </c>
      <c r="L171" s="1" t="s">
        <v>79</v>
      </c>
      <c r="M171" s="1" t="s">
        <v>1040</v>
      </c>
      <c r="N171" s="1" t="s">
        <v>1074</v>
      </c>
      <c r="O171" s="1" t="s">
        <v>55</v>
      </c>
      <c r="P171" s="1">
        <v>8838717355</v>
      </c>
      <c r="Q171" s="1" t="s">
        <v>82</v>
      </c>
      <c r="R171" s="1" t="s">
        <v>57</v>
      </c>
      <c r="S171" s="1" t="s">
        <v>114</v>
      </c>
      <c r="T171" s="1" t="s">
        <v>138</v>
      </c>
      <c r="U171" s="1" t="s">
        <v>84</v>
      </c>
      <c r="V171" s="1" t="s">
        <v>100</v>
      </c>
      <c r="W171" s="1" t="s">
        <v>101</v>
      </c>
      <c r="X171" s="1" t="s">
        <v>102</v>
      </c>
      <c r="Y171" s="1" t="s">
        <v>96</v>
      </c>
      <c r="Z171" s="1" t="s">
        <v>127</v>
      </c>
      <c r="AA171" s="1" t="s">
        <v>88</v>
      </c>
      <c r="AB171" s="1" t="s">
        <v>59</v>
      </c>
      <c r="AC171" s="1" t="s">
        <v>128</v>
      </c>
      <c r="AD171" s="1" t="s">
        <v>87</v>
      </c>
      <c r="AE171" s="1" t="s">
        <v>102</v>
      </c>
      <c r="AF171" s="1" t="s">
        <v>383</v>
      </c>
      <c r="AG171" s="1" t="s">
        <v>89</v>
      </c>
      <c r="AH171" s="1" t="s">
        <v>42</v>
      </c>
      <c r="AI171" s="1">
        <f>IFERROR(_xlfn.XLOOKUP(Table1[[#This Row],[Audio Url]],Qc!C:C,Qc!F:F),"")</f>
        <v>0</v>
      </c>
      <c r="AJ171" s="1" t="str">
        <f>IFERROR(_xlfn.XLOOKUP(Table1[[#This Row],[Audio Url]],Qc!C:C,Qc!E:E),"")</f>
        <v>Not Doing It Properly</v>
      </c>
      <c r="AK171" s="1" t="s">
        <v>38</v>
      </c>
      <c r="AL171" s="1" t="s">
        <v>38</v>
      </c>
      <c r="AM171" s="1" t="s">
        <v>43</v>
      </c>
      <c r="AN171" s="1" t="s">
        <v>2243</v>
      </c>
      <c r="AO171" t="str">
        <f>IF(Table1[[#This Row],[Audio Duration (in secs)]]&gt;180,"Greater than 3 Minutes","Less than 3 Minutes")</f>
        <v>Greater than 3 Minutes</v>
      </c>
      <c r="AP17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1" t="str">
        <f>IFERROR(VLOOKUP(Table1[[#This Row],[சாதி/Caste]],MApping!$E$1:$F$10,2,0),"Others")</f>
        <v>DEVENDRA KULA VELLALAR</v>
      </c>
      <c r="AR171">
        <f>VLOOKUP(Table1[[#This Row],[பாலினம்/Gender]],Factor!$F$26:$I$28,4,0)</f>
        <v>1.1351351351351351</v>
      </c>
      <c r="AS171">
        <f>VLOOKUP(Table1[[#This Row],[பதிலளித்தவரின் வயது/Age Group]],Factor!$F$35:$I$39,4,0)</f>
        <v>0.84848484848484851</v>
      </c>
      <c r="AT171">
        <f>VLOOKUP(Table1[[#This Row],[பதிலளித்தவரின் வயது/Age Group]]&amp;Table1[[#This Row],[பாலினம்/Gender]],Factor!$A$45:$G$53,7,0)</f>
        <v>1.0769230769230769</v>
      </c>
      <c r="AU1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71">
        <f>VLOOKUP(Table1[[#This Row],[Rev Caste]],Factor!$F$59:$I$68,4,0)</f>
        <v>1.6390243902439026</v>
      </c>
      <c r="AW171">
        <f>Table1[[#This Row],[2021 Ae Factor]]*Table1[[#This Row],[Age &amp; Gender Factor]]</f>
        <v>2.1551383864726366</v>
      </c>
      <c r="AX171">
        <f t="shared" si="4"/>
        <v>10.449378299999999</v>
      </c>
      <c r="AY171">
        <f t="shared" si="5"/>
        <v>78.606341700000002</v>
      </c>
    </row>
    <row r="172" spans="1:51" x14ac:dyDescent="0.25">
      <c r="A172" s="1" t="s">
        <v>1075</v>
      </c>
      <c r="B172" s="1" t="s">
        <v>1076</v>
      </c>
      <c r="C172" s="2">
        <v>45869</v>
      </c>
      <c r="D172" s="1" t="s">
        <v>1077</v>
      </c>
      <c r="E172" s="1" t="s">
        <v>1056</v>
      </c>
      <c r="F172" s="1" t="s">
        <v>1078</v>
      </c>
      <c r="G172" s="1">
        <v>197</v>
      </c>
      <c r="H172" s="1" t="s">
        <v>37</v>
      </c>
      <c r="I172" s="1" t="s">
        <v>77</v>
      </c>
      <c r="J172" s="1" t="s">
        <v>78</v>
      </c>
      <c r="K172" s="1" t="s">
        <v>51</v>
      </c>
      <c r="L172" s="1" t="s">
        <v>79</v>
      </c>
      <c r="M172" s="1" t="s">
        <v>80</v>
      </c>
      <c r="N172" s="1" t="s">
        <v>1079</v>
      </c>
      <c r="O172" s="1" t="s">
        <v>136</v>
      </c>
      <c r="P172" s="1">
        <v>9751221070</v>
      </c>
      <c r="Q172" s="1" t="s">
        <v>82</v>
      </c>
      <c r="R172" s="1" t="s">
        <v>137</v>
      </c>
      <c r="S172" s="1" t="s">
        <v>58</v>
      </c>
      <c r="T172" s="1" t="s">
        <v>59</v>
      </c>
      <c r="U172" s="1" t="s">
        <v>60</v>
      </c>
      <c r="V172" s="1" t="s">
        <v>61</v>
      </c>
      <c r="W172" s="1" t="s">
        <v>62</v>
      </c>
      <c r="X172" s="1" t="s">
        <v>102</v>
      </c>
      <c r="Y172" s="1" t="s">
        <v>96</v>
      </c>
      <c r="Z172" s="1" t="s">
        <v>64</v>
      </c>
      <c r="AA172" s="1" t="s">
        <v>38</v>
      </c>
      <c r="AB172" s="1" t="s">
        <v>65</v>
      </c>
      <c r="AC172" s="1" t="s">
        <v>86</v>
      </c>
      <c r="AD172" s="1" t="s">
        <v>103</v>
      </c>
      <c r="AE172" s="1" t="s">
        <v>68</v>
      </c>
      <c r="AF172" s="1" t="s">
        <v>117</v>
      </c>
      <c r="AG172" s="1" t="s">
        <v>118</v>
      </c>
      <c r="AH172" s="1" t="s">
        <v>42</v>
      </c>
      <c r="AI172" s="1">
        <f>IFERROR(_xlfn.XLOOKUP(Table1[[#This Row],[Audio Url]],Qc!C:C,Qc!F:F),"")</f>
        <v>0</v>
      </c>
      <c r="AJ172" s="1" t="str">
        <f>IFERROR(_xlfn.XLOOKUP(Table1[[#This Row],[Audio Url]],Qc!C:C,Qc!E:E),"")</f>
        <v>Correctly Done</v>
      </c>
      <c r="AK172" s="1" t="s">
        <v>38</v>
      </c>
      <c r="AL172" s="1" t="s">
        <v>38</v>
      </c>
      <c r="AM172" s="1" t="s">
        <v>43</v>
      </c>
      <c r="AN172" s="1" t="s">
        <v>2243</v>
      </c>
      <c r="AO172" t="str">
        <f>IF(Table1[[#This Row],[Audio Duration (in secs)]]&gt;180,"Greater than 3 Minutes","Less than 3 Minutes")</f>
        <v>Greater than 3 Minutes</v>
      </c>
      <c r="AP17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2" t="str">
        <f>IFERROR(VLOOKUP(Table1[[#This Row],[சாதி/Caste]],MApping!$E$1:$F$10,2,0),"Others")</f>
        <v>DEVENDRA KULA VELLALAR</v>
      </c>
      <c r="AR172">
        <f>VLOOKUP(Table1[[#This Row],[பாலினம்/Gender]],Factor!$F$26:$I$28,4,0)</f>
        <v>0.8936170212765957</v>
      </c>
      <c r="AS172">
        <f>VLOOKUP(Table1[[#This Row],[பதிலளித்தவரின் வயது/Age Group]],Factor!$F$35:$I$39,4,0)</f>
        <v>0.84848484848484851</v>
      </c>
      <c r="AT172">
        <f>VLOOKUP(Table1[[#This Row],[பதிலளித்தவரின் வயது/Age Group]]&amp;Table1[[#This Row],[பாலினம்/Gender]],Factor!$A$45:$G$53,7,0)</f>
        <v>0.70000000000000007</v>
      </c>
      <c r="AU1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72">
        <f>VLOOKUP(Table1[[#This Row],[Rev Caste]],Factor!$F$59:$I$68,4,0)</f>
        <v>1.6390243902439026</v>
      </c>
      <c r="AW172">
        <f>Table1[[#This Row],[2021 Ae Factor]]*Table1[[#This Row],[Age &amp; Gender Factor]]</f>
        <v>0.41435355980046362</v>
      </c>
      <c r="AX172">
        <f t="shared" si="4"/>
        <v>10.456454000000001</v>
      </c>
      <c r="AY172">
        <f t="shared" si="5"/>
        <v>78.702484600000005</v>
      </c>
    </row>
    <row r="173" spans="1:51" x14ac:dyDescent="0.25">
      <c r="A173" s="1" t="s">
        <v>1080</v>
      </c>
      <c r="B173" s="1" t="s">
        <v>1081</v>
      </c>
      <c r="C173" s="2">
        <v>45869</v>
      </c>
      <c r="D173" s="1" t="s">
        <v>1082</v>
      </c>
      <c r="E173" s="1" t="s">
        <v>1083</v>
      </c>
      <c r="F173" s="1" t="s">
        <v>1084</v>
      </c>
      <c r="G173" s="1">
        <v>113</v>
      </c>
      <c r="H173" s="1" t="s">
        <v>37</v>
      </c>
      <c r="I173" s="1" t="s">
        <v>110</v>
      </c>
      <c r="J173" s="1" t="s">
        <v>111</v>
      </c>
      <c r="K173" s="1" t="s">
        <v>51</v>
      </c>
      <c r="L173" s="1" t="s">
        <v>79</v>
      </c>
      <c r="M173" s="1" t="s">
        <v>1040</v>
      </c>
      <c r="N173" s="1" t="s">
        <v>1085</v>
      </c>
      <c r="O173" s="1" t="s">
        <v>136</v>
      </c>
      <c r="P173" s="1">
        <v>6382505208</v>
      </c>
      <c r="Q173" s="1" t="s">
        <v>82</v>
      </c>
      <c r="R173" s="1" t="s">
        <v>137</v>
      </c>
      <c r="S173" s="1" t="s">
        <v>114</v>
      </c>
      <c r="T173" s="1" t="s">
        <v>138</v>
      </c>
      <c r="U173" s="1" t="s">
        <v>84</v>
      </c>
      <c r="V173" s="1" t="s">
        <v>166</v>
      </c>
      <c r="W173" s="1" t="s">
        <v>126</v>
      </c>
      <c r="X173" s="1" t="s">
        <v>63</v>
      </c>
      <c r="Y173" s="1" t="s">
        <v>38</v>
      </c>
      <c r="Z173" s="1" t="s">
        <v>127</v>
      </c>
      <c r="AA173" s="1" t="s">
        <v>61</v>
      </c>
      <c r="AB173" s="1" t="s">
        <v>85</v>
      </c>
      <c r="AC173" s="1" t="s">
        <v>66</v>
      </c>
      <c r="AD173" s="1" t="s">
        <v>116</v>
      </c>
      <c r="AE173" s="1" t="s">
        <v>68</v>
      </c>
      <c r="AF173" s="1" t="s">
        <v>419</v>
      </c>
      <c r="AG173" s="1" t="s">
        <v>70</v>
      </c>
      <c r="AH173" s="1" t="s">
        <v>1086</v>
      </c>
      <c r="AI173" s="1">
        <f>IFERROR(_xlfn.XLOOKUP(Table1[[#This Row],[Audio Url]],Qc!C:C,Qc!F:F),"")</f>
        <v>0</v>
      </c>
      <c r="AJ173" s="1" t="str">
        <f>IFERROR(_xlfn.XLOOKUP(Table1[[#This Row],[Audio Url]],Qc!C:C,Qc!E:E),"")</f>
        <v>Not Doing It Properly</v>
      </c>
      <c r="AK173" s="1" t="s">
        <v>38</v>
      </c>
      <c r="AL173" s="1" t="s">
        <v>38</v>
      </c>
      <c r="AM173" s="1" t="s">
        <v>43</v>
      </c>
      <c r="AN173" s="1" t="s">
        <v>2243</v>
      </c>
      <c r="AO173" t="str">
        <f>IF(Table1[[#This Row],[Audio Duration (in secs)]]&gt;180,"Greater than 3 Minutes","Less than 3 Minutes")</f>
        <v>Less than 3 Minutes</v>
      </c>
      <c r="AP17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73" t="str">
        <f>IFERROR(VLOOKUP(Table1[[#This Row],[சாதி/Caste]],MApping!$E$1:$F$10,2,0),"Others")</f>
        <v>Others</v>
      </c>
      <c r="AR173">
        <f>VLOOKUP(Table1[[#This Row],[பாலினம்/Gender]],Factor!$F$26:$I$28,4,0)</f>
        <v>0.8936170212765957</v>
      </c>
      <c r="AS173">
        <f>VLOOKUP(Table1[[#This Row],[பதிலளித்தவரின் வயது/Age Group]],Factor!$F$35:$I$39,4,0)</f>
        <v>0.84848484848484851</v>
      </c>
      <c r="AT173">
        <f>VLOOKUP(Table1[[#This Row],[பதிலளித்தவரின் வயது/Age Group]]&amp;Table1[[#This Row],[பாலினம்/Gender]],Factor!$A$45:$G$53,7,0)</f>
        <v>0.70000000000000007</v>
      </c>
      <c r="AU1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3">
        <f>VLOOKUP(Table1[[#This Row],[Rev Caste]],Factor!$F$59:$I$68,4,0)</f>
        <v>5.9154929577464786E-2</v>
      </c>
      <c r="AW173">
        <f>Table1[[#This Row],[2021 Ae Factor]]*Table1[[#This Row],[Age &amp; Gender Factor]]</f>
        <v>0.70000000000000007</v>
      </c>
      <c r="AX173">
        <f t="shared" si="4"/>
        <v>10.4430522</v>
      </c>
      <c r="AY173">
        <f t="shared" si="5"/>
        <v>78.613096100000007</v>
      </c>
    </row>
    <row r="174" spans="1:51" x14ac:dyDescent="0.25">
      <c r="A174" s="1" t="s">
        <v>1087</v>
      </c>
      <c r="B174" s="1" t="s">
        <v>1088</v>
      </c>
      <c r="C174" s="2">
        <v>45869</v>
      </c>
      <c r="D174" s="1" t="s">
        <v>1089</v>
      </c>
      <c r="E174" s="1" t="s">
        <v>1056</v>
      </c>
      <c r="F174" s="1" t="s">
        <v>1090</v>
      </c>
      <c r="G174" s="1">
        <v>293</v>
      </c>
      <c r="H174" s="1" t="s">
        <v>37</v>
      </c>
      <c r="I174" s="1" t="s">
        <v>77</v>
      </c>
      <c r="J174" s="1" t="s">
        <v>78</v>
      </c>
      <c r="K174" s="1" t="s">
        <v>51</v>
      </c>
      <c r="L174" s="1" t="s">
        <v>79</v>
      </c>
      <c r="M174" s="1" t="s">
        <v>80</v>
      </c>
      <c r="N174" s="1" t="s">
        <v>1091</v>
      </c>
      <c r="O174" s="1" t="s">
        <v>55</v>
      </c>
      <c r="P174" s="1">
        <v>9842844019</v>
      </c>
      <c r="Q174" s="1" t="s">
        <v>56</v>
      </c>
      <c r="R174" s="1" t="s">
        <v>57</v>
      </c>
      <c r="S174" s="1" t="s">
        <v>58</v>
      </c>
      <c r="T174" s="1" t="s">
        <v>59</v>
      </c>
      <c r="U174" s="1" t="s">
        <v>302</v>
      </c>
      <c r="V174" s="1" t="s">
        <v>166</v>
      </c>
      <c r="W174" s="1" t="s">
        <v>62</v>
      </c>
      <c r="X174" s="1" t="s">
        <v>102</v>
      </c>
      <c r="Y174" s="1" t="s">
        <v>289</v>
      </c>
      <c r="Z174" s="1" t="s">
        <v>64</v>
      </c>
      <c r="AA174" s="1" t="s">
        <v>38</v>
      </c>
      <c r="AB174" s="1" t="s">
        <v>65</v>
      </c>
      <c r="AC174" s="1" t="s">
        <v>86</v>
      </c>
      <c r="AD174" s="1" t="s">
        <v>103</v>
      </c>
      <c r="AE174" s="1" t="s">
        <v>624</v>
      </c>
      <c r="AF174" s="1" t="s">
        <v>69</v>
      </c>
      <c r="AG174" s="1" t="s">
        <v>118</v>
      </c>
      <c r="AH174" s="1" t="s">
        <v>42</v>
      </c>
      <c r="AI174" s="1">
        <f>IFERROR(_xlfn.XLOOKUP(Table1[[#This Row],[Audio Url]],Qc!C:C,Qc!F:F),"")</f>
        <v>0</v>
      </c>
      <c r="AJ174" s="1" t="str">
        <f>IFERROR(_xlfn.XLOOKUP(Table1[[#This Row],[Audio Url]],Qc!C:C,Qc!E:E),"")</f>
        <v>Correctly Done</v>
      </c>
      <c r="AK174" s="1" t="s">
        <v>38</v>
      </c>
      <c r="AL174" s="1" t="s">
        <v>38</v>
      </c>
      <c r="AM174" s="1" t="s">
        <v>43</v>
      </c>
      <c r="AN174" s="1" t="s">
        <v>2243</v>
      </c>
      <c r="AO174" t="str">
        <f>IF(Table1[[#This Row],[Audio Duration (in secs)]]&gt;180,"Greater than 3 Minutes","Less than 3 Minutes")</f>
        <v>Greater than 3 Minutes</v>
      </c>
      <c r="AP17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4" t="str">
        <f>IFERROR(VLOOKUP(Table1[[#This Row],[சாதி/Caste]],MApping!$E$1:$F$10,2,0),"Others")</f>
        <v>DEVENDRA KULA VELLALAR</v>
      </c>
      <c r="AR174">
        <f>VLOOKUP(Table1[[#This Row],[பாலினம்/Gender]],Factor!$F$26:$I$28,4,0)</f>
        <v>1.1351351351351351</v>
      </c>
      <c r="AS174">
        <f>VLOOKUP(Table1[[#This Row],[பதிலளித்தவரின் வயது/Age Group]],Factor!$F$35:$I$39,4,0)</f>
        <v>1.2824427480916032</v>
      </c>
      <c r="AT174">
        <f>VLOOKUP(Table1[[#This Row],[பதிலளித்தவரின் வயது/Age Group]]&amp;Table1[[#This Row],[பாலினம்/Gender]],Factor!$A$45:$G$53,7,0)</f>
        <v>1.9534883720930234</v>
      </c>
      <c r="AU1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4">
        <f>VLOOKUP(Table1[[#This Row],[Rev Caste]],Factor!$F$59:$I$68,4,0)</f>
        <v>1.6390243902439026</v>
      </c>
      <c r="AW174">
        <f>Table1[[#This Row],[2021 Ae Factor]]*Table1[[#This Row],[Age &amp; Gender Factor]]</f>
        <v>1.9534883720930234</v>
      </c>
      <c r="AX174">
        <f t="shared" si="4"/>
        <v>10.456671399999999</v>
      </c>
      <c r="AY174">
        <f t="shared" si="5"/>
        <v>78.702771999999996</v>
      </c>
    </row>
    <row r="175" spans="1:51" x14ac:dyDescent="0.25">
      <c r="A175" s="1" t="s">
        <v>1092</v>
      </c>
      <c r="B175" s="1" t="s">
        <v>1093</v>
      </c>
      <c r="C175" s="2">
        <v>45869</v>
      </c>
      <c r="D175" s="1" t="s">
        <v>1094</v>
      </c>
      <c r="E175" s="1" t="s">
        <v>1095</v>
      </c>
      <c r="F175" s="1" t="s">
        <v>1096</v>
      </c>
      <c r="G175" s="1">
        <v>102</v>
      </c>
      <c r="H175" s="1" t="s">
        <v>37</v>
      </c>
      <c r="I175" s="1" t="s">
        <v>245</v>
      </c>
      <c r="J175" s="1" t="s">
        <v>246</v>
      </c>
      <c r="K175" s="1" t="s">
        <v>51</v>
      </c>
      <c r="L175" s="1" t="s">
        <v>79</v>
      </c>
      <c r="M175" s="1" t="s">
        <v>1040</v>
      </c>
      <c r="N175" s="1" t="s">
        <v>1097</v>
      </c>
      <c r="O175" s="1" t="s">
        <v>55</v>
      </c>
      <c r="P175" s="1">
        <v>9655670397</v>
      </c>
      <c r="Q175" s="1" t="s">
        <v>39</v>
      </c>
      <c r="R175" s="1" t="s">
        <v>57</v>
      </c>
      <c r="S175" s="1" t="s">
        <v>114</v>
      </c>
      <c r="T175" s="1" t="s">
        <v>138</v>
      </c>
      <c r="U175" s="1" t="s">
        <v>84</v>
      </c>
      <c r="V175" s="1" t="s">
        <v>100</v>
      </c>
      <c r="W175" s="1" t="s">
        <v>101</v>
      </c>
      <c r="X175" s="1" t="s">
        <v>102</v>
      </c>
      <c r="Y175" s="1" t="s">
        <v>289</v>
      </c>
      <c r="Z175" s="1" t="s">
        <v>127</v>
      </c>
      <c r="AA175" s="1" t="s">
        <v>61</v>
      </c>
      <c r="AB175" s="1" t="s">
        <v>85</v>
      </c>
      <c r="AC175" s="1" t="s">
        <v>86</v>
      </c>
      <c r="AD175" s="1" t="s">
        <v>103</v>
      </c>
      <c r="AE175" s="1" t="s">
        <v>68</v>
      </c>
      <c r="AF175" s="1" t="s">
        <v>419</v>
      </c>
      <c r="AG175" s="1" t="s">
        <v>70</v>
      </c>
      <c r="AH175" s="1" t="s">
        <v>270</v>
      </c>
      <c r="AI175" s="1">
        <f>IFERROR(_xlfn.XLOOKUP(Table1[[#This Row],[Audio Url]],Qc!C:C,Qc!F:F),"")</f>
        <v>0</v>
      </c>
      <c r="AJ175" s="1" t="str">
        <f>IFERROR(_xlfn.XLOOKUP(Table1[[#This Row],[Audio Url]],Qc!C:C,Qc!E:E),"")</f>
        <v>Not Doing It Properly</v>
      </c>
      <c r="AK175" s="1" t="s">
        <v>38</v>
      </c>
      <c r="AL175" s="1" t="s">
        <v>38</v>
      </c>
      <c r="AM175" s="1" t="s">
        <v>43</v>
      </c>
      <c r="AN175" s="1" t="s">
        <v>2243</v>
      </c>
      <c r="AO175" t="str">
        <f>IF(Table1[[#This Row],[Audio Duration (in secs)]]&gt;180,"Greater than 3 Minutes","Less than 3 Minutes")</f>
        <v>Less than 3 Minutes</v>
      </c>
      <c r="AP17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5" t="str">
        <f>IFERROR(VLOOKUP(Table1[[#This Row],[சாதி/Caste]],MApping!$E$1:$F$10,2,0),"Others")</f>
        <v>MUTTARAIYAR</v>
      </c>
      <c r="AR175">
        <f>VLOOKUP(Table1[[#This Row],[பாலினம்/Gender]],Factor!$F$26:$I$28,4,0)</f>
        <v>1.1351351351351351</v>
      </c>
      <c r="AS175">
        <f>VLOOKUP(Table1[[#This Row],[பதிலளித்தவரின் வயது/Age Group]],Factor!$F$35:$I$39,4,0)</f>
        <v>0.84</v>
      </c>
      <c r="AT175">
        <f>VLOOKUP(Table1[[#This Row],[பதிலளித்தவரின் வயது/Age Group]]&amp;Table1[[#This Row],[பாலினம்/Gender]],Factor!$A$45:$G$53,7,0)</f>
        <v>0.80769230769230771</v>
      </c>
      <c r="AU1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75">
        <f>VLOOKUP(Table1[[#This Row],[Rev Caste]],Factor!$F$59:$I$68,4,0)</f>
        <v>2.0275862068965518</v>
      </c>
      <c r="AW175">
        <f>Table1[[#This Row],[2021 Ae Factor]]*Table1[[#This Row],[Age &amp; Gender Factor]]</f>
        <v>1.6163537898544778</v>
      </c>
      <c r="AX175">
        <f t="shared" si="4"/>
        <v>10.449674999999999</v>
      </c>
      <c r="AY175">
        <f t="shared" si="5"/>
        <v>78.605131700000001</v>
      </c>
    </row>
    <row r="176" spans="1:51" x14ac:dyDescent="0.25">
      <c r="A176" s="1" t="s">
        <v>1098</v>
      </c>
      <c r="B176" s="1" t="s">
        <v>1099</v>
      </c>
      <c r="C176" s="2">
        <v>45869</v>
      </c>
      <c r="D176" s="1" t="s">
        <v>1100</v>
      </c>
      <c r="E176" s="1" t="s">
        <v>1101</v>
      </c>
      <c r="F176" s="1" t="s">
        <v>1102</v>
      </c>
      <c r="G176" s="1">
        <v>92</v>
      </c>
      <c r="H176" s="1" t="s">
        <v>37</v>
      </c>
      <c r="I176" s="1" t="s">
        <v>110</v>
      </c>
      <c r="J176" s="1" t="s">
        <v>111</v>
      </c>
      <c r="K176" s="1" t="s">
        <v>51</v>
      </c>
      <c r="L176" s="1" t="s">
        <v>79</v>
      </c>
      <c r="M176" s="1" t="s">
        <v>1040</v>
      </c>
      <c r="N176" s="1" t="s">
        <v>1103</v>
      </c>
      <c r="O176" s="1" t="s">
        <v>55</v>
      </c>
      <c r="P176" s="1">
        <v>9345308483</v>
      </c>
      <c r="Q176" s="1" t="s">
        <v>82</v>
      </c>
      <c r="R176" s="1" t="s">
        <v>57</v>
      </c>
      <c r="S176" s="1" t="s">
        <v>114</v>
      </c>
      <c r="T176" s="1" t="s">
        <v>138</v>
      </c>
      <c r="U176" s="1" t="s">
        <v>84</v>
      </c>
      <c r="V176" s="1" t="s">
        <v>61</v>
      </c>
      <c r="W176" s="1" t="s">
        <v>126</v>
      </c>
      <c r="X176" s="1" t="s">
        <v>102</v>
      </c>
      <c r="Y176" s="1" t="s">
        <v>289</v>
      </c>
      <c r="Z176" s="1" t="s">
        <v>127</v>
      </c>
      <c r="AA176" s="1" t="s">
        <v>100</v>
      </c>
      <c r="AB176" s="1" t="s">
        <v>85</v>
      </c>
      <c r="AC176" s="1" t="s">
        <v>128</v>
      </c>
      <c r="AD176" s="1" t="s">
        <v>87</v>
      </c>
      <c r="AE176" s="1" t="s">
        <v>68</v>
      </c>
      <c r="AF176" s="1" t="s">
        <v>117</v>
      </c>
      <c r="AG176" s="1" t="s">
        <v>118</v>
      </c>
      <c r="AH176" s="1" t="s">
        <v>42</v>
      </c>
      <c r="AI176" s="1">
        <f>IFERROR(_xlfn.XLOOKUP(Table1[[#This Row],[Audio Url]],Qc!C:C,Qc!F:F),"")</f>
        <v>0</v>
      </c>
      <c r="AJ176" s="1" t="str">
        <f>IFERROR(_xlfn.XLOOKUP(Table1[[#This Row],[Audio Url]],Qc!C:C,Qc!E:E),"")</f>
        <v>Fake Audio/Empty Audio</v>
      </c>
      <c r="AK176" s="1" t="s">
        <v>38</v>
      </c>
      <c r="AL176" s="1" t="s">
        <v>38</v>
      </c>
      <c r="AM176" s="1" t="s">
        <v>43</v>
      </c>
      <c r="AN176" s="1" t="s">
        <v>2242</v>
      </c>
      <c r="AO176" t="str">
        <f>IF(Table1[[#This Row],[Audio Duration (in secs)]]&gt;180,"Greater than 3 Minutes","Less than 3 Minutes")</f>
        <v>Less than 3 Minutes</v>
      </c>
      <c r="AP17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6" t="str">
        <f>IFERROR(VLOOKUP(Table1[[#This Row],[சாதி/Caste]],MApping!$E$1:$F$10,2,0),"Others")</f>
        <v>DEVENDRA KULA VELLALAR</v>
      </c>
      <c r="AR176">
        <f>VLOOKUP(Table1[[#This Row],[பாலினம்/Gender]],Factor!$F$26:$I$28,4,0)</f>
        <v>1.1351351351351351</v>
      </c>
      <c r="AS176">
        <f>VLOOKUP(Table1[[#This Row],[பதிலளித்தவரின் வயது/Age Group]],Factor!$F$35:$I$39,4,0)</f>
        <v>0.84848484848484851</v>
      </c>
      <c r="AT176">
        <f>VLOOKUP(Table1[[#This Row],[பதிலளித்தவரின் வயது/Age Group]]&amp;Table1[[#This Row],[பாலினம்/Gender]],Factor!$A$45:$G$53,7,0)</f>
        <v>1.0769230769230769</v>
      </c>
      <c r="AU1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76">
        <f>VLOOKUP(Table1[[#This Row],[Rev Caste]],Factor!$F$59:$I$68,4,0)</f>
        <v>1.6390243902439026</v>
      </c>
      <c r="AW176">
        <f>Table1[[#This Row],[2021 Ae Factor]]*Table1[[#This Row],[Age &amp; Gender Factor]]</f>
        <v>0.63746701507763626</v>
      </c>
      <c r="AX176">
        <f t="shared" si="4"/>
        <v>10.4498788</v>
      </c>
      <c r="AY176">
        <f t="shared" si="5"/>
        <v>78.6042372</v>
      </c>
    </row>
    <row r="177" spans="1:51" x14ac:dyDescent="0.25">
      <c r="A177" s="1" t="s">
        <v>1104</v>
      </c>
      <c r="B177" s="1" t="s">
        <v>1105</v>
      </c>
      <c r="C177" s="2">
        <v>45869</v>
      </c>
      <c r="D177" s="1" t="s">
        <v>1106</v>
      </c>
      <c r="E177" s="1" t="s">
        <v>1056</v>
      </c>
      <c r="F177" s="1" t="s">
        <v>1107</v>
      </c>
      <c r="G177" s="1">
        <v>179</v>
      </c>
      <c r="H177" s="1" t="s">
        <v>37</v>
      </c>
      <c r="I177" s="1" t="s">
        <v>77</v>
      </c>
      <c r="J177" s="1" t="s">
        <v>78</v>
      </c>
      <c r="K177" s="1" t="s">
        <v>51</v>
      </c>
      <c r="L177" s="1" t="s">
        <v>79</v>
      </c>
      <c r="M177" s="1" t="s">
        <v>80</v>
      </c>
      <c r="N177" s="1" t="s">
        <v>1108</v>
      </c>
      <c r="O177" s="1" t="s">
        <v>136</v>
      </c>
      <c r="P177" s="1">
        <v>8110984019</v>
      </c>
      <c r="Q177" s="1" t="s">
        <v>82</v>
      </c>
      <c r="R177" s="1" t="s">
        <v>137</v>
      </c>
      <c r="S177" s="1" t="s">
        <v>58</v>
      </c>
      <c r="T177" s="1" t="s">
        <v>59</v>
      </c>
      <c r="U177" s="1" t="s">
        <v>84</v>
      </c>
      <c r="V177" s="1" t="s">
        <v>166</v>
      </c>
      <c r="W177" s="1" t="s">
        <v>62</v>
      </c>
      <c r="X177" s="1" t="s">
        <v>102</v>
      </c>
      <c r="Y177" s="1" t="s">
        <v>289</v>
      </c>
      <c r="Z177" s="1" t="s">
        <v>127</v>
      </c>
      <c r="AA177" s="1" t="s">
        <v>61</v>
      </c>
      <c r="AB177" s="1" t="s">
        <v>85</v>
      </c>
      <c r="AC177" s="1" t="s">
        <v>86</v>
      </c>
      <c r="AD177" s="1" t="s">
        <v>67</v>
      </c>
      <c r="AE177" s="1" t="s">
        <v>68</v>
      </c>
      <c r="AF177" s="1" t="s">
        <v>117</v>
      </c>
      <c r="AG177" s="1" t="s">
        <v>118</v>
      </c>
      <c r="AH177" s="1" t="s">
        <v>42</v>
      </c>
      <c r="AI177" s="1">
        <f>IFERROR(_xlfn.XLOOKUP(Table1[[#This Row],[Audio Url]],Qc!C:C,Qc!F:F),"")</f>
        <v>0</v>
      </c>
      <c r="AJ177" s="1" t="str">
        <f>IFERROR(_xlfn.XLOOKUP(Table1[[#This Row],[Audio Url]],Qc!C:C,Qc!E:E),"")</f>
        <v>Correctly Done</v>
      </c>
      <c r="AK177" s="1" t="s">
        <v>38</v>
      </c>
      <c r="AL177" s="1" t="s">
        <v>38</v>
      </c>
      <c r="AM177" s="1" t="s">
        <v>43</v>
      </c>
      <c r="AN177" s="1" t="s">
        <v>2243</v>
      </c>
      <c r="AO177" t="str">
        <f>IF(Table1[[#This Row],[Audio Duration (in secs)]]&gt;180,"Greater than 3 Minutes","Less than 3 Minutes")</f>
        <v>Less than 3 Minutes</v>
      </c>
      <c r="AP17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7" t="str">
        <f>IFERROR(VLOOKUP(Table1[[#This Row],[சாதி/Caste]],MApping!$E$1:$F$10,2,0),"Others")</f>
        <v>DEVENDRA KULA VELLALAR</v>
      </c>
      <c r="AR177">
        <f>VLOOKUP(Table1[[#This Row],[பாலினம்/Gender]],Factor!$F$26:$I$28,4,0)</f>
        <v>0.8936170212765957</v>
      </c>
      <c r="AS177">
        <f>VLOOKUP(Table1[[#This Row],[பதிலளித்தவரின் வயது/Age Group]],Factor!$F$35:$I$39,4,0)</f>
        <v>0.84848484848484851</v>
      </c>
      <c r="AT177">
        <f>VLOOKUP(Table1[[#This Row],[பதிலளித்தவரின் வயது/Age Group]]&amp;Table1[[#This Row],[பாலினம்/Gender]],Factor!$A$45:$G$53,7,0)</f>
        <v>0.70000000000000007</v>
      </c>
      <c r="AU1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77">
        <f>VLOOKUP(Table1[[#This Row],[Rev Caste]],Factor!$F$59:$I$68,4,0)</f>
        <v>1.6390243902439026</v>
      </c>
      <c r="AW177">
        <f>Table1[[#This Row],[2021 Ae Factor]]*Table1[[#This Row],[Age &amp; Gender Factor]]</f>
        <v>0.70000000000000007</v>
      </c>
      <c r="AX177">
        <f t="shared" si="4"/>
        <v>10.4567462</v>
      </c>
      <c r="AY177">
        <f t="shared" si="5"/>
        <v>78.702592300000006</v>
      </c>
    </row>
    <row r="178" spans="1:51" x14ac:dyDescent="0.25">
      <c r="A178" s="1" t="s">
        <v>1109</v>
      </c>
      <c r="B178" s="1" t="s">
        <v>1110</v>
      </c>
      <c r="C178" s="2">
        <v>45869</v>
      </c>
      <c r="D178" s="1" t="s">
        <v>1111</v>
      </c>
      <c r="E178" s="1" t="s">
        <v>38</v>
      </c>
      <c r="F178" s="1" t="s">
        <v>1112</v>
      </c>
      <c r="G178" s="1">
        <v>220</v>
      </c>
      <c r="H178" s="1" t="s">
        <v>37</v>
      </c>
      <c r="I178" s="1" t="s">
        <v>245</v>
      </c>
      <c r="J178" s="1" t="s">
        <v>246</v>
      </c>
      <c r="K178" s="1" t="s">
        <v>51</v>
      </c>
      <c r="L178" s="1" t="s">
        <v>79</v>
      </c>
      <c r="M178" s="1" t="s">
        <v>1040</v>
      </c>
      <c r="N178" s="1" t="s">
        <v>1113</v>
      </c>
      <c r="O178" s="1" t="s">
        <v>55</v>
      </c>
      <c r="P178" s="1">
        <v>9943226157</v>
      </c>
      <c r="Q178" s="1" t="s">
        <v>82</v>
      </c>
      <c r="R178" s="1" t="s">
        <v>57</v>
      </c>
      <c r="S178" s="1" t="s">
        <v>114</v>
      </c>
      <c r="T178" s="1" t="s">
        <v>59</v>
      </c>
      <c r="U178" s="1" t="s">
        <v>84</v>
      </c>
      <c r="V178" s="1" t="s">
        <v>100</v>
      </c>
      <c r="W178" s="1" t="s">
        <v>101</v>
      </c>
      <c r="X178" s="1" t="s">
        <v>102</v>
      </c>
      <c r="Y178" s="1" t="s">
        <v>96</v>
      </c>
      <c r="Z178" s="1" t="s">
        <v>127</v>
      </c>
      <c r="AA178" s="1" t="s">
        <v>100</v>
      </c>
      <c r="AB178" s="1" t="s">
        <v>59</v>
      </c>
      <c r="AC178" s="1" t="s">
        <v>128</v>
      </c>
      <c r="AD178" s="1" t="s">
        <v>87</v>
      </c>
      <c r="AE178" s="1" t="s">
        <v>102</v>
      </c>
      <c r="AF178" s="1" t="s">
        <v>69</v>
      </c>
      <c r="AG178" s="1" t="s">
        <v>89</v>
      </c>
      <c r="AH178" s="1" t="s">
        <v>270</v>
      </c>
      <c r="AI178" s="1">
        <f>IFERROR(_xlfn.XLOOKUP(Table1[[#This Row],[Audio Url]],Qc!C:C,Qc!F:F),"")</f>
        <v>0</v>
      </c>
      <c r="AJ178" s="1" t="str">
        <f>IFERROR(_xlfn.XLOOKUP(Table1[[#This Row],[Audio Url]],Qc!C:C,Qc!E:E),"")</f>
        <v>Not Doing It Properly</v>
      </c>
      <c r="AK178" s="1" t="s">
        <v>38</v>
      </c>
      <c r="AL178" s="1" t="s">
        <v>38</v>
      </c>
      <c r="AM178" s="1" t="s">
        <v>43</v>
      </c>
      <c r="AN178" s="1" t="s">
        <v>2243</v>
      </c>
      <c r="AO178" t="str">
        <f>IF(Table1[[#This Row],[Audio Duration (in secs)]]&gt;180,"Greater than 3 Minutes","Less than 3 Minutes")</f>
        <v>Greater than 3 Minutes</v>
      </c>
      <c r="AP17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8" t="str">
        <f>IFERROR(VLOOKUP(Table1[[#This Row],[சாதி/Caste]],MApping!$E$1:$F$10,2,0),"Others")</f>
        <v>MUTTARAIYAR</v>
      </c>
      <c r="AR178">
        <f>VLOOKUP(Table1[[#This Row],[பாலினம்/Gender]],Factor!$F$26:$I$28,4,0)</f>
        <v>1.1351351351351351</v>
      </c>
      <c r="AS178">
        <f>VLOOKUP(Table1[[#This Row],[பதிலளித்தவரின் வயது/Age Group]],Factor!$F$35:$I$39,4,0)</f>
        <v>0.84848484848484851</v>
      </c>
      <c r="AT178">
        <f>VLOOKUP(Table1[[#This Row],[பதிலளித்தவரின் வயது/Age Group]]&amp;Table1[[#This Row],[பாலினம்/Gender]],Factor!$A$45:$G$53,7,0)</f>
        <v>1.0769230769230769</v>
      </c>
      <c r="AU1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78">
        <f>VLOOKUP(Table1[[#This Row],[Rev Caste]],Factor!$F$59:$I$68,4,0)</f>
        <v>2.0275862068965518</v>
      </c>
      <c r="AW178">
        <f>Table1[[#This Row],[2021 Ae Factor]]*Table1[[#This Row],[Age &amp; Gender Factor]]</f>
        <v>2.1551383864726366</v>
      </c>
      <c r="AX178">
        <f t="shared" si="4"/>
        <v>10.449612500000001</v>
      </c>
      <c r="AY178">
        <f t="shared" si="5"/>
        <v>78.605327700000004</v>
      </c>
    </row>
    <row r="179" spans="1:51" x14ac:dyDescent="0.25">
      <c r="A179" s="1" t="s">
        <v>1114</v>
      </c>
      <c r="B179" s="1" t="s">
        <v>1115</v>
      </c>
      <c r="C179" s="2">
        <v>45869</v>
      </c>
      <c r="D179" s="1" t="s">
        <v>1116</v>
      </c>
      <c r="E179" s="1" t="s">
        <v>1101</v>
      </c>
      <c r="F179" s="1" t="s">
        <v>1117</v>
      </c>
      <c r="G179" s="1">
        <v>89</v>
      </c>
      <c r="H179" s="1" t="s">
        <v>37</v>
      </c>
      <c r="I179" s="1" t="s">
        <v>110</v>
      </c>
      <c r="J179" s="1" t="s">
        <v>111</v>
      </c>
      <c r="K179" s="1" t="s">
        <v>51</v>
      </c>
      <c r="L179" s="1" t="s">
        <v>79</v>
      </c>
      <c r="M179" s="1" t="s">
        <v>1040</v>
      </c>
      <c r="N179" s="1" t="s">
        <v>792</v>
      </c>
      <c r="O179" s="1" t="s">
        <v>55</v>
      </c>
      <c r="P179" s="1">
        <v>8754901915</v>
      </c>
      <c r="Q179" s="1" t="s">
        <v>361</v>
      </c>
      <c r="R179" s="1" t="s">
        <v>57</v>
      </c>
      <c r="S179" s="1" t="s">
        <v>114</v>
      </c>
      <c r="T179" s="1" t="s">
        <v>138</v>
      </c>
      <c r="U179" s="1" t="s">
        <v>84</v>
      </c>
      <c r="V179" s="1" t="s">
        <v>61</v>
      </c>
      <c r="W179" s="1" t="s">
        <v>62</v>
      </c>
      <c r="X179" s="1" t="s">
        <v>102</v>
      </c>
      <c r="Y179" s="1" t="s">
        <v>289</v>
      </c>
      <c r="Z179" s="1" t="s">
        <v>127</v>
      </c>
      <c r="AA179" s="1" t="s">
        <v>100</v>
      </c>
      <c r="AB179" s="1" t="s">
        <v>85</v>
      </c>
      <c r="AC179" s="1" t="s">
        <v>66</v>
      </c>
      <c r="AD179" s="1" t="s">
        <v>87</v>
      </c>
      <c r="AE179" s="1" t="s">
        <v>68</v>
      </c>
      <c r="AF179" s="1" t="s">
        <v>69</v>
      </c>
      <c r="AG179" s="1" t="s">
        <v>70</v>
      </c>
      <c r="AH179" s="1" t="s">
        <v>270</v>
      </c>
      <c r="AI179" s="1">
        <f>IFERROR(_xlfn.XLOOKUP(Table1[[#This Row],[Audio Url]],Qc!C:C,Qc!F:F),"")</f>
        <v>0</v>
      </c>
      <c r="AJ179" s="1" t="str">
        <f>IFERROR(_xlfn.XLOOKUP(Table1[[#This Row],[Audio Url]],Qc!C:C,Qc!E:E),"")</f>
        <v>Fake Audio/Empty Audio</v>
      </c>
      <c r="AK179" s="1" t="s">
        <v>38</v>
      </c>
      <c r="AL179" s="1" t="s">
        <v>38</v>
      </c>
      <c r="AM179" s="1" t="s">
        <v>43</v>
      </c>
      <c r="AN179" s="1" t="s">
        <v>2242</v>
      </c>
      <c r="AO179" t="str">
        <f>IF(Table1[[#This Row],[Audio Duration (in secs)]]&gt;180,"Greater than 3 Minutes","Less than 3 Minutes")</f>
        <v>Less than 3 Minutes</v>
      </c>
      <c r="AP17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79" t="str">
        <f>IFERROR(VLOOKUP(Table1[[#This Row],[சாதி/Caste]],MApping!$E$1:$F$10,2,0),"Others")</f>
        <v>MUTTARAIYAR</v>
      </c>
      <c r="AR179">
        <f>VLOOKUP(Table1[[#This Row],[பாலினம்/Gender]],Factor!$F$26:$I$28,4,0)</f>
        <v>1.1351351351351351</v>
      </c>
      <c r="AS179">
        <f>VLOOKUP(Table1[[#This Row],[பதிலளித்தவரின் வயது/Age Group]],Factor!$F$35:$I$39,4,0)</f>
        <v>0.96923076923076912</v>
      </c>
      <c r="AT179">
        <f>VLOOKUP(Table1[[#This Row],[பதிலளித்தவரின் வயது/Age Group]]&amp;Table1[[#This Row],[பாலினம்/Gender]],Factor!$A$45:$G$53,7,0)</f>
        <v>0.82894736842105265</v>
      </c>
      <c r="AU1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79">
        <f>VLOOKUP(Table1[[#This Row],[Rev Caste]],Factor!$F$59:$I$68,4,0)</f>
        <v>2.0275862068965518</v>
      </c>
      <c r="AW179">
        <f>Table1[[#This Row],[2021 Ae Factor]]*Table1[[#This Row],[Age &amp; Gender Factor]]</f>
        <v>0.49068184713212792</v>
      </c>
      <c r="AX179">
        <f t="shared" si="4"/>
        <v>10.4498941</v>
      </c>
      <c r="AY179">
        <f t="shared" si="5"/>
        <v>78.604398399999994</v>
      </c>
    </row>
    <row r="180" spans="1:51" x14ac:dyDescent="0.25">
      <c r="A180" s="1" t="s">
        <v>1118</v>
      </c>
      <c r="B180" s="1" t="s">
        <v>1119</v>
      </c>
      <c r="C180" s="2">
        <v>45869</v>
      </c>
      <c r="D180" s="1" t="s">
        <v>1120</v>
      </c>
      <c r="E180" s="1" t="s">
        <v>1056</v>
      </c>
      <c r="F180" s="1" t="s">
        <v>1121</v>
      </c>
      <c r="G180" s="1">
        <v>205</v>
      </c>
      <c r="H180" s="1" t="s">
        <v>37</v>
      </c>
      <c r="I180" s="1" t="s">
        <v>77</v>
      </c>
      <c r="J180" s="1" t="s">
        <v>78</v>
      </c>
      <c r="K180" s="1" t="s">
        <v>51</v>
      </c>
      <c r="L180" s="1" t="s">
        <v>79</v>
      </c>
      <c r="M180" s="1" t="s">
        <v>80</v>
      </c>
      <c r="N180" s="1" t="s">
        <v>1122</v>
      </c>
      <c r="O180" s="1" t="s">
        <v>136</v>
      </c>
      <c r="P180" s="1">
        <v>9942923715</v>
      </c>
      <c r="Q180" s="1" t="s">
        <v>56</v>
      </c>
      <c r="R180" s="1" t="s">
        <v>125</v>
      </c>
      <c r="S180" s="1" t="s">
        <v>58</v>
      </c>
      <c r="T180" s="1" t="s">
        <v>59</v>
      </c>
      <c r="U180" s="1" t="s">
        <v>302</v>
      </c>
      <c r="V180" s="1" t="s">
        <v>166</v>
      </c>
      <c r="W180" s="1" t="s">
        <v>62</v>
      </c>
      <c r="X180" s="1" t="s">
        <v>102</v>
      </c>
      <c r="Y180" s="1" t="s">
        <v>289</v>
      </c>
      <c r="Z180" s="1" t="s">
        <v>64</v>
      </c>
      <c r="AA180" s="1" t="s">
        <v>38</v>
      </c>
      <c r="AB180" s="1" t="s">
        <v>65</v>
      </c>
      <c r="AC180" s="1" t="s">
        <v>86</v>
      </c>
      <c r="AD180" s="1" t="s">
        <v>67</v>
      </c>
      <c r="AE180" s="1" t="s">
        <v>624</v>
      </c>
      <c r="AF180" s="1" t="s">
        <v>69</v>
      </c>
      <c r="AG180" s="1" t="s">
        <v>118</v>
      </c>
      <c r="AH180" s="1" t="s">
        <v>42</v>
      </c>
      <c r="AI180" s="1">
        <f>IFERROR(_xlfn.XLOOKUP(Table1[[#This Row],[Audio Url]],Qc!C:C,Qc!F:F),"")</f>
        <v>0</v>
      </c>
      <c r="AJ180" s="1" t="str">
        <f>IFERROR(_xlfn.XLOOKUP(Table1[[#This Row],[Audio Url]],Qc!C:C,Qc!E:E),"")</f>
        <v>Correctly Done</v>
      </c>
      <c r="AK180" s="1" t="s">
        <v>38</v>
      </c>
      <c r="AL180" s="1" t="s">
        <v>38</v>
      </c>
      <c r="AM180" s="1" t="s">
        <v>43</v>
      </c>
      <c r="AN180" s="1" t="s">
        <v>2243</v>
      </c>
      <c r="AO180" t="str">
        <f>IF(Table1[[#This Row],[Audio Duration (in secs)]]&gt;180,"Greater than 3 Minutes","Less than 3 Minutes")</f>
        <v>Greater than 3 Minutes</v>
      </c>
      <c r="AP18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0" t="str">
        <f>IFERROR(VLOOKUP(Table1[[#This Row],[சாதி/Caste]],MApping!$E$1:$F$10,2,0),"Others")</f>
        <v>DEVENDRA KULA VELLALAR</v>
      </c>
      <c r="AR180">
        <f>VLOOKUP(Table1[[#This Row],[பாலினம்/Gender]],Factor!$F$26:$I$28,4,0)</f>
        <v>0.8936170212765957</v>
      </c>
      <c r="AS180">
        <f>VLOOKUP(Table1[[#This Row],[பதிலளித்தவரின் வயது/Age Group]],Factor!$F$35:$I$39,4,0)</f>
        <v>1.2824427480916032</v>
      </c>
      <c r="AT180">
        <f>VLOOKUP(Table1[[#This Row],[பதிலளித்தவரின் வயது/Age Group]]&amp;Table1[[#This Row],[பாலினம்/Gender]],Factor!$A$45:$G$53,7,0)</f>
        <v>0.95454545454545459</v>
      </c>
      <c r="AU1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0">
        <f>VLOOKUP(Table1[[#This Row],[Rev Caste]],Factor!$F$59:$I$68,4,0)</f>
        <v>1.6390243902439026</v>
      </c>
      <c r="AW180">
        <f>Table1[[#This Row],[2021 Ae Factor]]*Table1[[#This Row],[Age &amp; Gender Factor]]</f>
        <v>0.95454545454545459</v>
      </c>
      <c r="AX180">
        <f t="shared" si="4"/>
        <v>10.4566214</v>
      </c>
      <c r="AY180">
        <f t="shared" si="5"/>
        <v>78.702171899999996</v>
      </c>
    </row>
    <row r="181" spans="1:51" x14ac:dyDescent="0.25">
      <c r="A181" s="1" t="s">
        <v>1123</v>
      </c>
      <c r="B181" s="1" t="s">
        <v>1124</v>
      </c>
      <c r="C181" s="2">
        <v>45869</v>
      </c>
      <c r="D181" s="1" t="s">
        <v>1125</v>
      </c>
      <c r="E181" s="1" t="s">
        <v>1126</v>
      </c>
      <c r="F181" s="1" t="s">
        <v>1127</v>
      </c>
      <c r="G181" s="1">
        <v>289</v>
      </c>
      <c r="H181" s="1" t="s">
        <v>37</v>
      </c>
      <c r="I181" s="1" t="s">
        <v>77</v>
      </c>
      <c r="J181" s="1" t="s">
        <v>78</v>
      </c>
      <c r="K181" s="1" t="s">
        <v>51</v>
      </c>
      <c r="L181" s="1" t="s">
        <v>79</v>
      </c>
      <c r="M181" s="1" t="s">
        <v>80</v>
      </c>
      <c r="N181" s="1" t="s">
        <v>1128</v>
      </c>
      <c r="O181" s="1" t="s">
        <v>136</v>
      </c>
      <c r="P181" s="1">
        <v>8760947367</v>
      </c>
      <c r="Q181" s="1" t="s">
        <v>56</v>
      </c>
      <c r="R181" s="1" t="s">
        <v>57</v>
      </c>
      <c r="S181" s="1" t="s">
        <v>58</v>
      </c>
      <c r="T181" s="1" t="s">
        <v>138</v>
      </c>
      <c r="U181" s="1" t="s">
        <v>302</v>
      </c>
      <c r="V181" s="1" t="s">
        <v>166</v>
      </c>
      <c r="W181" s="1" t="s">
        <v>101</v>
      </c>
      <c r="X181" s="1" t="s">
        <v>102</v>
      </c>
      <c r="Y181" s="1" t="s">
        <v>96</v>
      </c>
      <c r="Z181" s="1" t="s">
        <v>127</v>
      </c>
      <c r="AA181" s="1" t="s">
        <v>61</v>
      </c>
      <c r="AB181" s="1" t="s">
        <v>59</v>
      </c>
      <c r="AC181" s="1" t="s">
        <v>128</v>
      </c>
      <c r="AD181" s="1" t="s">
        <v>67</v>
      </c>
      <c r="AE181" s="1" t="s">
        <v>102</v>
      </c>
      <c r="AF181" s="1" t="s">
        <v>69</v>
      </c>
      <c r="AG181" s="1" t="s">
        <v>118</v>
      </c>
      <c r="AH181" s="1" t="s">
        <v>42</v>
      </c>
      <c r="AI181" s="1">
        <f>IFERROR(_xlfn.XLOOKUP(Table1[[#This Row],[Audio Url]],Qc!C:C,Qc!F:F),"")</f>
        <v>0</v>
      </c>
      <c r="AJ181" s="1" t="str">
        <f>IFERROR(_xlfn.XLOOKUP(Table1[[#This Row],[Audio Url]],Qc!C:C,Qc!E:E),"")</f>
        <v>Correctly Done</v>
      </c>
      <c r="AK181" s="1" t="s">
        <v>38</v>
      </c>
      <c r="AL181" s="1" t="s">
        <v>38</v>
      </c>
      <c r="AM181" s="1" t="s">
        <v>43</v>
      </c>
      <c r="AN181" s="1" t="s">
        <v>2243</v>
      </c>
      <c r="AO181" t="str">
        <f>IF(Table1[[#This Row],[Audio Duration (in secs)]]&gt;180,"Greater than 3 Minutes","Less than 3 Minutes")</f>
        <v>Greater than 3 Minutes</v>
      </c>
      <c r="AP18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1" t="str">
        <f>IFERROR(VLOOKUP(Table1[[#This Row],[சாதி/Caste]],MApping!$E$1:$F$10,2,0),"Others")</f>
        <v>DEVENDRA KULA VELLALAR</v>
      </c>
      <c r="AR181">
        <f>VLOOKUP(Table1[[#This Row],[பாலினம்/Gender]],Factor!$F$26:$I$28,4,0)</f>
        <v>0.8936170212765957</v>
      </c>
      <c r="AS181">
        <f>VLOOKUP(Table1[[#This Row],[பதிலளித்தவரின் வயது/Age Group]],Factor!$F$35:$I$39,4,0)</f>
        <v>1.2824427480916032</v>
      </c>
      <c r="AT181">
        <f>VLOOKUP(Table1[[#This Row],[பதிலளித்தவரின் வயது/Age Group]]&amp;Table1[[#This Row],[பாலினம்/Gender]],Factor!$A$45:$G$53,7,0)</f>
        <v>0.95454545454545459</v>
      </c>
      <c r="AU1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1">
        <f>VLOOKUP(Table1[[#This Row],[Rev Caste]],Factor!$F$59:$I$68,4,0)</f>
        <v>1.6390243902439026</v>
      </c>
      <c r="AW181">
        <f>Table1[[#This Row],[2021 Ae Factor]]*Table1[[#This Row],[Age &amp; Gender Factor]]</f>
        <v>0.95454545454545459</v>
      </c>
      <c r="AX181">
        <f t="shared" si="4"/>
        <v>10.4564988</v>
      </c>
      <c r="AY181">
        <f t="shared" si="5"/>
        <v>78.701436000000001</v>
      </c>
    </row>
    <row r="182" spans="1:51" x14ac:dyDescent="0.25">
      <c r="A182" s="1" t="s">
        <v>1129</v>
      </c>
      <c r="B182" s="1" t="s">
        <v>1130</v>
      </c>
      <c r="C182" s="2">
        <v>45869</v>
      </c>
      <c r="D182" s="1" t="s">
        <v>1131</v>
      </c>
      <c r="E182" s="1" t="s">
        <v>1132</v>
      </c>
      <c r="F182" s="1" t="s">
        <v>1133</v>
      </c>
      <c r="G182" s="1">
        <v>142</v>
      </c>
      <c r="H182" s="1" t="s">
        <v>37</v>
      </c>
      <c r="I182" s="1" t="s">
        <v>110</v>
      </c>
      <c r="J182" s="1" t="s">
        <v>111</v>
      </c>
      <c r="K182" s="1" t="s">
        <v>51</v>
      </c>
      <c r="L182" s="1" t="s">
        <v>79</v>
      </c>
      <c r="M182" s="1" t="s">
        <v>1040</v>
      </c>
      <c r="N182" s="1" t="s">
        <v>1134</v>
      </c>
      <c r="O182" s="1" t="s">
        <v>55</v>
      </c>
      <c r="P182" s="1">
        <v>7604859711</v>
      </c>
      <c r="Q182" s="1" t="s">
        <v>82</v>
      </c>
      <c r="R182" s="1" t="s">
        <v>98</v>
      </c>
      <c r="S182" s="1" t="s">
        <v>114</v>
      </c>
      <c r="T182" s="1" t="s">
        <v>99</v>
      </c>
      <c r="U182" s="1" t="s">
        <v>84</v>
      </c>
      <c r="V182" s="1" t="s">
        <v>186</v>
      </c>
      <c r="W182" s="1" t="s">
        <v>126</v>
      </c>
      <c r="X182" s="1" t="s">
        <v>102</v>
      </c>
      <c r="Y182" s="1" t="s">
        <v>96</v>
      </c>
      <c r="Z182" s="1" t="s">
        <v>127</v>
      </c>
      <c r="AA182" s="1" t="s">
        <v>61</v>
      </c>
      <c r="AB182" s="1" t="s">
        <v>59</v>
      </c>
      <c r="AC182" s="1" t="s">
        <v>128</v>
      </c>
      <c r="AD182" s="1" t="s">
        <v>116</v>
      </c>
      <c r="AE182" s="1" t="s">
        <v>68</v>
      </c>
      <c r="AF182" s="1" t="s">
        <v>383</v>
      </c>
      <c r="AG182" s="1" t="s">
        <v>89</v>
      </c>
      <c r="AH182" s="1" t="s">
        <v>521</v>
      </c>
      <c r="AI182" s="1">
        <f>IFERROR(_xlfn.XLOOKUP(Table1[[#This Row],[Audio Url]],Qc!C:C,Qc!F:F),"")</f>
        <v>0</v>
      </c>
      <c r="AJ182" s="1" t="str">
        <f>IFERROR(_xlfn.XLOOKUP(Table1[[#This Row],[Audio Url]],Qc!C:C,Qc!E:E),"")</f>
        <v>Correctly Done</v>
      </c>
      <c r="AK182" s="1" t="s">
        <v>38</v>
      </c>
      <c r="AL182" s="1" t="s">
        <v>38</v>
      </c>
      <c r="AM182" s="1" t="s">
        <v>43</v>
      </c>
      <c r="AN182" s="1" t="s">
        <v>2243</v>
      </c>
      <c r="AO182" t="str">
        <f>IF(Table1[[#This Row],[Audio Duration (in secs)]]&gt;180,"Greater than 3 Minutes","Less than 3 Minutes")</f>
        <v>Less than 3 Minutes</v>
      </c>
      <c r="AP18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2" t="str">
        <f>IFERROR(VLOOKUP(Table1[[#This Row],[சாதி/Caste]],MApping!$E$1:$F$10,2,0),"Others")</f>
        <v>CHOLIA VELLALAR</v>
      </c>
      <c r="AR182">
        <f>VLOOKUP(Table1[[#This Row],[பாலினம்/Gender]],Factor!$F$26:$I$28,4,0)</f>
        <v>1.1351351351351351</v>
      </c>
      <c r="AS182">
        <f>VLOOKUP(Table1[[#This Row],[பதிலளித்தவரின் வயது/Age Group]],Factor!$F$35:$I$39,4,0)</f>
        <v>0.84848484848484851</v>
      </c>
      <c r="AT182">
        <f>VLOOKUP(Table1[[#This Row],[பதிலளித்தவரின் வயது/Age Group]]&amp;Table1[[#This Row],[பாலினம்/Gender]],Factor!$A$45:$G$53,7,0)</f>
        <v>1.0769230769230769</v>
      </c>
      <c r="AU1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2">
        <f>VLOOKUP(Table1[[#This Row],[Rev Caste]],Factor!$F$59:$I$68,4,0)</f>
        <v>1.3125</v>
      </c>
      <c r="AW182">
        <f>Table1[[#This Row],[2021 Ae Factor]]*Table1[[#This Row],[Age &amp; Gender Factor]]</f>
        <v>1.0769230769230769</v>
      </c>
      <c r="AX182">
        <f t="shared" si="4"/>
        <v>10.449792499999999</v>
      </c>
      <c r="AY182">
        <f t="shared" si="5"/>
        <v>78.603835900000007</v>
      </c>
    </row>
    <row r="183" spans="1:51" x14ac:dyDescent="0.25">
      <c r="A183" s="1" t="s">
        <v>1135</v>
      </c>
      <c r="B183" s="1" t="s">
        <v>1136</v>
      </c>
      <c r="C183" s="2">
        <v>45869</v>
      </c>
      <c r="D183" s="1" t="s">
        <v>1137</v>
      </c>
      <c r="E183" s="1" t="s">
        <v>38</v>
      </c>
      <c r="F183" s="1" t="s">
        <v>1138</v>
      </c>
      <c r="G183" s="1">
        <v>322</v>
      </c>
      <c r="H183" s="1" t="s">
        <v>37</v>
      </c>
      <c r="I183" s="1" t="s">
        <v>245</v>
      </c>
      <c r="J183" s="1" t="s">
        <v>246</v>
      </c>
      <c r="K183" s="1" t="s">
        <v>51</v>
      </c>
      <c r="L183" s="1" t="s">
        <v>79</v>
      </c>
      <c r="M183" s="1" t="s">
        <v>1040</v>
      </c>
      <c r="N183" s="1" t="s">
        <v>1139</v>
      </c>
      <c r="O183" s="1" t="s">
        <v>136</v>
      </c>
      <c r="P183" s="1">
        <v>9787101618</v>
      </c>
      <c r="Q183" s="1" t="s">
        <v>361</v>
      </c>
      <c r="R183" s="1" t="s">
        <v>137</v>
      </c>
      <c r="S183" s="1" t="s">
        <v>114</v>
      </c>
      <c r="T183" s="1" t="s">
        <v>99</v>
      </c>
      <c r="U183" s="1" t="s">
        <v>84</v>
      </c>
      <c r="V183" s="1" t="s">
        <v>166</v>
      </c>
      <c r="W183" s="1" t="s">
        <v>101</v>
      </c>
      <c r="X183" s="1" t="s">
        <v>102</v>
      </c>
      <c r="Y183" s="1" t="s">
        <v>289</v>
      </c>
      <c r="Z183" s="1" t="s">
        <v>64</v>
      </c>
      <c r="AA183" s="1" t="s">
        <v>38</v>
      </c>
      <c r="AB183" s="1" t="s">
        <v>65</v>
      </c>
      <c r="AC183" s="1" t="s">
        <v>86</v>
      </c>
      <c r="AD183" s="1" t="s">
        <v>103</v>
      </c>
      <c r="AE183" s="1" t="s">
        <v>102</v>
      </c>
      <c r="AF183" s="1" t="s">
        <v>104</v>
      </c>
      <c r="AG183" s="1" t="s">
        <v>70</v>
      </c>
      <c r="AH183" s="1" t="s">
        <v>270</v>
      </c>
      <c r="AI183" s="1">
        <f>IFERROR(_xlfn.XLOOKUP(Table1[[#This Row],[Audio Url]],Qc!C:C,Qc!F:F),"")</f>
        <v>0</v>
      </c>
      <c r="AJ183" s="1" t="str">
        <f>IFERROR(_xlfn.XLOOKUP(Table1[[#This Row],[Audio Url]],Qc!C:C,Qc!E:E),"")</f>
        <v>Not Doing It Properly</v>
      </c>
      <c r="AK183" s="1" t="s">
        <v>38</v>
      </c>
      <c r="AL183" s="1" t="s">
        <v>38</v>
      </c>
      <c r="AM183" s="1" t="s">
        <v>43</v>
      </c>
      <c r="AN183" s="1" t="s">
        <v>2243</v>
      </c>
      <c r="AO183" t="str">
        <f>IF(Table1[[#This Row],[Audio Duration (in secs)]]&gt;180,"Greater than 3 Minutes","Less than 3 Minutes")</f>
        <v>Greater than 3 Minutes</v>
      </c>
      <c r="AP18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3" t="str">
        <f>IFERROR(VLOOKUP(Table1[[#This Row],[சாதி/Caste]],MApping!$E$1:$F$10,2,0),"Others")</f>
        <v>MUTTARAIYAR</v>
      </c>
      <c r="AR183">
        <f>VLOOKUP(Table1[[#This Row],[பாலினம்/Gender]],Factor!$F$26:$I$28,4,0)</f>
        <v>0.8936170212765957</v>
      </c>
      <c r="AS183">
        <f>VLOOKUP(Table1[[#This Row],[பதிலளித்தவரின் வயது/Age Group]],Factor!$F$35:$I$39,4,0)</f>
        <v>0.96923076923076912</v>
      </c>
      <c r="AT183">
        <f>VLOOKUP(Table1[[#This Row],[பதிலளித்தவரின் வயது/Age Group]]&amp;Table1[[#This Row],[பாலினம்/Gender]],Factor!$A$45:$G$53,7,0)</f>
        <v>1.1666666666666667</v>
      </c>
      <c r="AU1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3">
        <f>VLOOKUP(Table1[[#This Row],[Rev Caste]],Factor!$F$59:$I$68,4,0)</f>
        <v>2.0275862068965518</v>
      </c>
      <c r="AW183">
        <f>Table1[[#This Row],[2021 Ae Factor]]*Table1[[#This Row],[Age &amp; Gender Factor]]</f>
        <v>1.1666666666666667</v>
      </c>
      <c r="AX183">
        <f t="shared" si="4"/>
        <v>10.449911800000001</v>
      </c>
      <c r="AY183">
        <f t="shared" si="5"/>
        <v>78.604451999999995</v>
      </c>
    </row>
    <row r="184" spans="1:51" x14ac:dyDescent="0.25">
      <c r="A184" s="1" t="s">
        <v>1140</v>
      </c>
      <c r="B184" s="1" t="s">
        <v>1141</v>
      </c>
      <c r="C184" s="2">
        <v>45869</v>
      </c>
      <c r="D184" s="1" t="s">
        <v>1142</v>
      </c>
      <c r="E184" s="1" t="s">
        <v>1126</v>
      </c>
      <c r="F184" s="1" t="s">
        <v>1143</v>
      </c>
      <c r="G184" s="1">
        <v>219</v>
      </c>
      <c r="H184" s="1" t="s">
        <v>37</v>
      </c>
      <c r="I184" s="1" t="s">
        <v>77</v>
      </c>
      <c r="J184" s="1" t="s">
        <v>78</v>
      </c>
      <c r="K184" s="1" t="s">
        <v>51</v>
      </c>
      <c r="L184" s="1" t="s">
        <v>79</v>
      </c>
      <c r="M184" s="1" t="s">
        <v>80</v>
      </c>
      <c r="N184" s="1" t="s">
        <v>1144</v>
      </c>
      <c r="O184" s="1" t="s">
        <v>55</v>
      </c>
      <c r="P184" s="1">
        <v>6380489374</v>
      </c>
      <c r="Q184" s="1" t="s">
        <v>56</v>
      </c>
      <c r="R184" s="1" t="s">
        <v>57</v>
      </c>
      <c r="S184" s="1" t="s">
        <v>58</v>
      </c>
      <c r="T184" s="1" t="s">
        <v>99</v>
      </c>
      <c r="U184" s="1" t="s">
        <v>302</v>
      </c>
      <c r="V184" s="1" t="s">
        <v>100</v>
      </c>
      <c r="W184" s="1" t="s">
        <v>101</v>
      </c>
      <c r="X184" s="1" t="s">
        <v>102</v>
      </c>
      <c r="Y184" s="1" t="s">
        <v>289</v>
      </c>
      <c r="Z184" s="1" t="s">
        <v>64</v>
      </c>
      <c r="AA184" s="1" t="s">
        <v>38</v>
      </c>
      <c r="AB184" s="1" t="s">
        <v>65</v>
      </c>
      <c r="AC184" s="1" t="s">
        <v>86</v>
      </c>
      <c r="AD184" s="1" t="s">
        <v>67</v>
      </c>
      <c r="AE184" s="1" t="s">
        <v>102</v>
      </c>
      <c r="AF184" s="1" t="s">
        <v>69</v>
      </c>
      <c r="AG184" s="1" t="s">
        <v>118</v>
      </c>
      <c r="AH184" s="1" t="s">
        <v>42</v>
      </c>
      <c r="AI184" s="1">
        <f>IFERROR(_xlfn.XLOOKUP(Table1[[#This Row],[Audio Url]],Qc!C:C,Qc!F:F),"")</f>
        <v>0</v>
      </c>
      <c r="AJ184" s="1" t="str">
        <f>IFERROR(_xlfn.XLOOKUP(Table1[[#This Row],[Audio Url]],Qc!C:C,Qc!E:E),"")</f>
        <v>Correctly Done</v>
      </c>
      <c r="AK184" s="1" t="s">
        <v>38</v>
      </c>
      <c r="AL184" s="1" t="s">
        <v>38</v>
      </c>
      <c r="AM184" s="1" t="s">
        <v>43</v>
      </c>
      <c r="AN184" s="1" t="s">
        <v>2243</v>
      </c>
      <c r="AO184" t="str">
        <f>IF(Table1[[#This Row],[Audio Duration (in secs)]]&gt;180,"Greater than 3 Minutes","Less than 3 Minutes")</f>
        <v>Greater than 3 Minutes</v>
      </c>
      <c r="AP18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4" t="str">
        <f>IFERROR(VLOOKUP(Table1[[#This Row],[சாதி/Caste]],MApping!$E$1:$F$10,2,0),"Others")</f>
        <v>DEVENDRA KULA VELLALAR</v>
      </c>
      <c r="AR184">
        <f>VLOOKUP(Table1[[#This Row],[பாலினம்/Gender]],Factor!$F$26:$I$28,4,0)</f>
        <v>1.1351351351351351</v>
      </c>
      <c r="AS184">
        <f>VLOOKUP(Table1[[#This Row],[பதிலளித்தவரின் வயது/Age Group]],Factor!$F$35:$I$39,4,0)</f>
        <v>1.2824427480916032</v>
      </c>
      <c r="AT184">
        <f>VLOOKUP(Table1[[#This Row],[பதிலளித்தவரின் வயது/Age Group]]&amp;Table1[[#This Row],[பாலினம்/Gender]],Factor!$A$45:$G$53,7,0)</f>
        <v>1.9534883720930234</v>
      </c>
      <c r="AU1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84">
        <f>VLOOKUP(Table1[[#This Row],[Rev Caste]],Factor!$F$59:$I$68,4,0)</f>
        <v>1.6390243902439026</v>
      </c>
      <c r="AW184">
        <f>Table1[[#This Row],[2021 Ae Factor]]*Table1[[#This Row],[Age &amp; Gender Factor]]</f>
        <v>3.9093207940666437</v>
      </c>
      <c r="AX184">
        <f t="shared" si="4"/>
        <v>10.4562998</v>
      </c>
      <c r="AY184">
        <f t="shared" si="5"/>
        <v>78.701188799999997</v>
      </c>
    </row>
    <row r="185" spans="1:51" x14ac:dyDescent="0.25">
      <c r="A185" s="1" t="s">
        <v>1145</v>
      </c>
      <c r="B185" s="1" t="s">
        <v>1146</v>
      </c>
      <c r="C185" s="2">
        <v>45869</v>
      </c>
      <c r="D185" s="1" t="s">
        <v>1147</v>
      </c>
      <c r="E185" s="1" t="s">
        <v>38</v>
      </c>
      <c r="F185" s="1" t="s">
        <v>1148</v>
      </c>
      <c r="G185" s="1">
        <v>195</v>
      </c>
      <c r="H185" s="1" t="s">
        <v>37</v>
      </c>
      <c r="I185" s="1" t="s">
        <v>245</v>
      </c>
      <c r="J185" s="1" t="s">
        <v>246</v>
      </c>
      <c r="K185" s="1" t="s">
        <v>51</v>
      </c>
      <c r="L185" s="1" t="s">
        <v>79</v>
      </c>
      <c r="M185" s="1" t="s">
        <v>1040</v>
      </c>
      <c r="N185" s="1" t="s">
        <v>1149</v>
      </c>
      <c r="O185" s="1" t="s">
        <v>55</v>
      </c>
      <c r="P185" s="1">
        <v>8098878565</v>
      </c>
      <c r="Q185" s="1" t="s">
        <v>56</v>
      </c>
      <c r="R185" s="1" t="s">
        <v>57</v>
      </c>
      <c r="S185" s="1" t="s">
        <v>114</v>
      </c>
      <c r="T185" s="1" t="s">
        <v>138</v>
      </c>
      <c r="U185" s="1" t="s">
        <v>84</v>
      </c>
      <c r="V185" s="1" t="s">
        <v>100</v>
      </c>
      <c r="W185" s="1" t="s">
        <v>126</v>
      </c>
      <c r="X185" s="1" t="s">
        <v>102</v>
      </c>
      <c r="Y185" s="1" t="s">
        <v>96</v>
      </c>
      <c r="Z185" s="1" t="s">
        <v>127</v>
      </c>
      <c r="AA185" s="1" t="s">
        <v>100</v>
      </c>
      <c r="AB185" s="1" t="s">
        <v>59</v>
      </c>
      <c r="AC185" s="1" t="s">
        <v>128</v>
      </c>
      <c r="AD185" s="1" t="s">
        <v>103</v>
      </c>
      <c r="AE185" s="1" t="s">
        <v>102</v>
      </c>
      <c r="AF185" s="1" t="s">
        <v>69</v>
      </c>
      <c r="AG185" s="1" t="s">
        <v>89</v>
      </c>
      <c r="AH185" s="1" t="s">
        <v>270</v>
      </c>
      <c r="AI185" s="1">
        <f>IFERROR(_xlfn.XLOOKUP(Table1[[#This Row],[Audio Url]],Qc!C:C,Qc!F:F),"")</f>
        <v>0</v>
      </c>
      <c r="AJ185" s="1" t="str">
        <f>IFERROR(_xlfn.XLOOKUP(Table1[[#This Row],[Audio Url]],Qc!C:C,Qc!E:E),"")</f>
        <v>Not Doing It Properly</v>
      </c>
      <c r="AK185" s="1" t="s">
        <v>38</v>
      </c>
      <c r="AL185" s="1" t="s">
        <v>38</v>
      </c>
      <c r="AM185" s="1" t="s">
        <v>43</v>
      </c>
      <c r="AN185" s="1" t="s">
        <v>2243</v>
      </c>
      <c r="AO185" t="str">
        <f>IF(Table1[[#This Row],[Audio Duration (in secs)]]&gt;180,"Greater than 3 Minutes","Less than 3 Minutes")</f>
        <v>Greater than 3 Minutes</v>
      </c>
      <c r="AP18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5" t="str">
        <f>IFERROR(VLOOKUP(Table1[[#This Row],[சாதி/Caste]],MApping!$E$1:$F$10,2,0),"Others")</f>
        <v>MUTTARAIYAR</v>
      </c>
      <c r="AR185">
        <f>VLOOKUP(Table1[[#This Row],[பாலினம்/Gender]],Factor!$F$26:$I$28,4,0)</f>
        <v>1.1351351351351351</v>
      </c>
      <c r="AS185">
        <f>VLOOKUP(Table1[[#This Row],[பதிலளித்தவரின் வயது/Age Group]],Factor!$F$35:$I$39,4,0)</f>
        <v>1.2824427480916032</v>
      </c>
      <c r="AT185">
        <f>VLOOKUP(Table1[[#This Row],[பதிலளித்தவரின் வயது/Age Group]]&amp;Table1[[#This Row],[பாலினம்/Gender]],Factor!$A$45:$G$53,7,0)</f>
        <v>1.9534883720930234</v>
      </c>
      <c r="AU1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85">
        <f>VLOOKUP(Table1[[#This Row],[Rev Caste]],Factor!$F$59:$I$68,4,0)</f>
        <v>2.0275862068965518</v>
      </c>
      <c r="AW185">
        <f>Table1[[#This Row],[2021 Ae Factor]]*Table1[[#This Row],[Age &amp; Gender Factor]]</f>
        <v>3.9093207940666437</v>
      </c>
      <c r="AX185">
        <f t="shared" si="4"/>
        <v>10.4499016</v>
      </c>
      <c r="AY185">
        <f t="shared" si="5"/>
        <v>78.604562299999998</v>
      </c>
    </row>
    <row r="186" spans="1:51" x14ac:dyDescent="0.25">
      <c r="A186" s="1" t="s">
        <v>1150</v>
      </c>
      <c r="B186" s="1" t="s">
        <v>1151</v>
      </c>
      <c r="C186" s="2">
        <v>45869</v>
      </c>
      <c r="D186" s="1" t="s">
        <v>1152</v>
      </c>
      <c r="E186" s="1" t="s">
        <v>1132</v>
      </c>
      <c r="F186" s="1" t="s">
        <v>1153</v>
      </c>
      <c r="G186" s="1">
        <v>124</v>
      </c>
      <c r="H186" s="1" t="s">
        <v>37</v>
      </c>
      <c r="I186" s="1" t="s">
        <v>110</v>
      </c>
      <c r="J186" s="1" t="s">
        <v>111</v>
      </c>
      <c r="K186" s="1" t="s">
        <v>51</v>
      </c>
      <c r="L186" s="1" t="s">
        <v>79</v>
      </c>
      <c r="M186" s="1" t="s">
        <v>1040</v>
      </c>
      <c r="N186" s="1" t="s">
        <v>1154</v>
      </c>
      <c r="O186" s="1" t="s">
        <v>55</v>
      </c>
      <c r="P186" s="1">
        <v>9789525340</v>
      </c>
      <c r="Q186" s="1" t="s">
        <v>82</v>
      </c>
      <c r="R186" s="1" t="s">
        <v>57</v>
      </c>
      <c r="S186" s="1" t="s">
        <v>114</v>
      </c>
      <c r="T186" s="1" t="s">
        <v>138</v>
      </c>
      <c r="U186" s="1" t="s">
        <v>84</v>
      </c>
      <c r="V186" s="1" t="s">
        <v>166</v>
      </c>
      <c r="W186" s="1" t="s">
        <v>126</v>
      </c>
      <c r="X186" s="1" t="s">
        <v>102</v>
      </c>
      <c r="Y186" s="1" t="s">
        <v>96</v>
      </c>
      <c r="Z186" s="1" t="s">
        <v>127</v>
      </c>
      <c r="AA186" s="1" t="s">
        <v>61</v>
      </c>
      <c r="AB186" s="1" t="s">
        <v>59</v>
      </c>
      <c r="AC186" s="1" t="s">
        <v>128</v>
      </c>
      <c r="AD186" s="1" t="s">
        <v>116</v>
      </c>
      <c r="AE186" s="1" t="s">
        <v>68</v>
      </c>
      <c r="AF186" s="1" t="s">
        <v>117</v>
      </c>
      <c r="AG186" s="1" t="s">
        <v>89</v>
      </c>
      <c r="AH186" s="1" t="s">
        <v>521</v>
      </c>
      <c r="AI186" s="1">
        <f>IFERROR(_xlfn.XLOOKUP(Table1[[#This Row],[Audio Url]],Qc!C:C,Qc!F:F),"")</f>
        <v>0</v>
      </c>
      <c r="AJ186" s="1" t="str">
        <f>IFERROR(_xlfn.XLOOKUP(Table1[[#This Row],[Audio Url]],Qc!C:C,Qc!E:E),"")</f>
        <v>Fake Audio/Empty Audio</v>
      </c>
      <c r="AK186" s="1" t="s">
        <v>38</v>
      </c>
      <c r="AL186" s="1" t="s">
        <v>38</v>
      </c>
      <c r="AM186" s="1" t="s">
        <v>43</v>
      </c>
      <c r="AN186" s="1" t="s">
        <v>2242</v>
      </c>
      <c r="AO186" t="str">
        <f>IF(Table1[[#This Row],[Audio Duration (in secs)]]&gt;180,"Greater than 3 Minutes","Less than 3 Minutes")</f>
        <v>Less than 3 Minutes</v>
      </c>
      <c r="AP18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6" t="str">
        <f>IFERROR(VLOOKUP(Table1[[#This Row],[சாதி/Caste]],MApping!$E$1:$F$10,2,0),"Others")</f>
        <v>CHOLIA VELLALAR</v>
      </c>
      <c r="AR186">
        <f>VLOOKUP(Table1[[#This Row],[பாலினம்/Gender]],Factor!$F$26:$I$28,4,0)</f>
        <v>1.1351351351351351</v>
      </c>
      <c r="AS186">
        <f>VLOOKUP(Table1[[#This Row],[பதிலளித்தவரின் வயது/Age Group]],Factor!$F$35:$I$39,4,0)</f>
        <v>0.84848484848484851</v>
      </c>
      <c r="AT186">
        <f>VLOOKUP(Table1[[#This Row],[பதிலளித்தவரின் வயது/Age Group]]&amp;Table1[[#This Row],[பாலினம்/Gender]],Factor!$A$45:$G$53,7,0)</f>
        <v>1.0769230769230769</v>
      </c>
      <c r="AU1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6">
        <f>VLOOKUP(Table1[[#This Row],[Rev Caste]],Factor!$F$59:$I$68,4,0)</f>
        <v>1.3125</v>
      </c>
      <c r="AW186">
        <f>Table1[[#This Row],[2021 Ae Factor]]*Table1[[#This Row],[Age &amp; Gender Factor]]</f>
        <v>1.0769230769230769</v>
      </c>
      <c r="AX186">
        <f t="shared" si="4"/>
        <v>10.449984799999999</v>
      </c>
      <c r="AY186">
        <f t="shared" si="5"/>
        <v>78.603815999999995</v>
      </c>
    </row>
    <row r="187" spans="1:51" x14ac:dyDescent="0.25">
      <c r="A187" s="1" t="s">
        <v>1155</v>
      </c>
      <c r="B187" s="1" t="s">
        <v>1156</v>
      </c>
      <c r="C187" s="2">
        <v>45869</v>
      </c>
      <c r="D187" s="1" t="s">
        <v>1157</v>
      </c>
      <c r="E187" s="1" t="s">
        <v>1132</v>
      </c>
      <c r="F187" s="1" t="s">
        <v>1158</v>
      </c>
      <c r="G187" s="1">
        <v>115</v>
      </c>
      <c r="H187" s="1" t="s">
        <v>37</v>
      </c>
      <c r="I187" s="1" t="s">
        <v>110</v>
      </c>
      <c r="J187" s="1" t="s">
        <v>111</v>
      </c>
      <c r="K187" s="1" t="s">
        <v>51</v>
      </c>
      <c r="L187" s="1" t="s">
        <v>79</v>
      </c>
      <c r="M187" s="1" t="s">
        <v>1040</v>
      </c>
      <c r="N187" s="1" t="s">
        <v>1159</v>
      </c>
      <c r="O187" s="1" t="s">
        <v>55</v>
      </c>
      <c r="P187" s="1">
        <v>7305554095</v>
      </c>
      <c r="Q187" s="1" t="s">
        <v>82</v>
      </c>
      <c r="R187" s="1" t="s">
        <v>57</v>
      </c>
      <c r="S187" s="1" t="s">
        <v>114</v>
      </c>
      <c r="T187" s="1" t="s">
        <v>99</v>
      </c>
      <c r="U187" s="1" t="s">
        <v>84</v>
      </c>
      <c r="V187" s="1" t="s">
        <v>100</v>
      </c>
      <c r="W187" s="1" t="s">
        <v>126</v>
      </c>
      <c r="X187" s="1" t="s">
        <v>102</v>
      </c>
      <c r="Y187" s="1" t="s">
        <v>96</v>
      </c>
      <c r="Z187" s="1" t="s">
        <v>64</v>
      </c>
      <c r="AA187" s="1" t="s">
        <v>38</v>
      </c>
      <c r="AB187" s="1" t="s">
        <v>59</v>
      </c>
      <c r="AC187" s="1" t="s">
        <v>128</v>
      </c>
      <c r="AD187" s="1" t="s">
        <v>116</v>
      </c>
      <c r="AE187" s="1" t="s">
        <v>68</v>
      </c>
      <c r="AF187" s="1" t="s">
        <v>117</v>
      </c>
      <c r="AG187" s="1" t="s">
        <v>118</v>
      </c>
      <c r="AH187" s="1" t="s">
        <v>42</v>
      </c>
      <c r="AI187" s="1">
        <f>IFERROR(_xlfn.XLOOKUP(Table1[[#This Row],[Audio Url]],Qc!C:C,Qc!F:F),"")</f>
        <v>0</v>
      </c>
      <c r="AJ187" s="1" t="str">
        <f>IFERROR(_xlfn.XLOOKUP(Table1[[#This Row],[Audio Url]],Qc!C:C,Qc!E:E),"")</f>
        <v>Fake Audio/Empty Audio</v>
      </c>
      <c r="AK187" s="1" t="s">
        <v>38</v>
      </c>
      <c r="AL187" s="1" t="s">
        <v>38</v>
      </c>
      <c r="AM187" s="1" t="s">
        <v>43</v>
      </c>
      <c r="AN187" s="1" t="s">
        <v>2242</v>
      </c>
      <c r="AO187" t="str">
        <f>IF(Table1[[#This Row],[Audio Duration (in secs)]]&gt;180,"Greater than 3 Minutes","Less than 3 Minutes")</f>
        <v>Less than 3 Minutes</v>
      </c>
      <c r="AP18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7" t="str">
        <f>IFERROR(VLOOKUP(Table1[[#This Row],[சாதி/Caste]],MApping!$E$1:$F$10,2,0),"Others")</f>
        <v>DEVENDRA KULA VELLALAR</v>
      </c>
      <c r="AR187">
        <f>VLOOKUP(Table1[[#This Row],[பாலினம்/Gender]],Factor!$F$26:$I$28,4,0)</f>
        <v>1.1351351351351351</v>
      </c>
      <c r="AS187">
        <f>VLOOKUP(Table1[[#This Row],[பதிலளித்தவரின் வயது/Age Group]],Factor!$F$35:$I$39,4,0)</f>
        <v>0.84848484848484851</v>
      </c>
      <c r="AT187">
        <f>VLOOKUP(Table1[[#This Row],[பதிலளித்தவரின் வயது/Age Group]]&amp;Table1[[#This Row],[பாலினம்/Gender]],Factor!$A$45:$G$53,7,0)</f>
        <v>1.0769230769230769</v>
      </c>
      <c r="AU1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87">
        <f>VLOOKUP(Table1[[#This Row],[Rev Caste]],Factor!$F$59:$I$68,4,0)</f>
        <v>1.6390243902439026</v>
      </c>
      <c r="AW187">
        <f>Table1[[#This Row],[2021 Ae Factor]]*Table1[[#This Row],[Age &amp; Gender Factor]]</f>
        <v>2.1551383864726366</v>
      </c>
      <c r="AX187">
        <f t="shared" si="4"/>
        <v>10.449976100000001</v>
      </c>
      <c r="AY187">
        <f t="shared" si="5"/>
        <v>78.603800899999996</v>
      </c>
    </row>
    <row r="188" spans="1:51" x14ac:dyDescent="0.25">
      <c r="A188" s="1" t="s">
        <v>1160</v>
      </c>
      <c r="B188" s="1" t="s">
        <v>1161</v>
      </c>
      <c r="C188" s="2">
        <v>45869</v>
      </c>
      <c r="D188" s="1" t="s">
        <v>1162</v>
      </c>
      <c r="E188" s="1" t="s">
        <v>1126</v>
      </c>
      <c r="F188" s="1" t="s">
        <v>1163</v>
      </c>
      <c r="G188" s="1">
        <v>350</v>
      </c>
      <c r="H188" s="1" t="s">
        <v>37</v>
      </c>
      <c r="I188" s="1" t="s">
        <v>77</v>
      </c>
      <c r="J188" s="1" t="s">
        <v>78</v>
      </c>
      <c r="K188" s="1" t="s">
        <v>51</v>
      </c>
      <c r="L188" s="1" t="s">
        <v>79</v>
      </c>
      <c r="M188" s="1" t="s">
        <v>80</v>
      </c>
      <c r="N188" s="1" t="s">
        <v>1164</v>
      </c>
      <c r="O188" s="1" t="s">
        <v>136</v>
      </c>
      <c r="P188" s="1">
        <v>6385489374</v>
      </c>
      <c r="Q188" s="1" t="s">
        <v>82</v>
      </c>
      <c r="R188" s="1" t="s">
        <v>137</v>
      </c>
      <c r="S188" s="1" t="s">
        <v>58</v>
      </c>
      <c r="T188" s="1" t="s">
        <v>59</v>
      </c>
      <c r="U188" s="1" t="s">
        <v>302</v>
      </c>
      <c r="V188" s="1" t="s">
        <v>166</v>
      </c>
      <c r="W188" s="1" t="s">
        <v>62</v>
      </c>
      <c r="X188" s="1" t="s">
        <v>63</v>
      </c>
      <c r="Y188" s="1" t="s">
        <v>38</v>
      </c>
      <c r="Z188" s="1" t="s">
        <v>64</v>
      </c>
      <c r="AA188" s="1" t="s">
        <v>38</v>
      </c>
      <c r="AB188" s="1" t="s">
        <v>65</v>
      </c>
      <c r="AC188" s="1" t="s">
        <v>86</v>
      </c>
      <c r="AD188" s="1" t="s">
        <v>67</v>
      </c>
      <c r="AE188" s="1" t="s">
        <v>68</v>
      </c>
      <c r="AF188" s="1" t="s">
        <v>117</v>
      </c>
      <c r="AG188" s="1" t="s">
        <v>118</v>
      </c>
      <c r="AH188" s="1" t="s">
        <v>42</v>
      </c>
      <c r="AI188" s="1">
        <f>IFERROR(_xlfn.XLOOKUP(Table1[[#This Row],[Audio Url]],Qc!C:C,Qc!F:F),"")</f>
        <v>0</v>
      </c>
      <c r="AJ188" s="1" t="str">
        <f>IFERROR(_xlfn.XLOOKUP(Table1[[#This Row],[Audio Url]],Qc!C:C,Qc!E:E),"")</f>
        <v>Correctly Done</v>
      </c>
      <c r="AK188" s="1" t="s">
        <v>38</v>
      </c>
      <c r="AL188" s="1" t="s">
        <v>38</v>
      </c>
      <c r="AM188" s="1" t="s">
        <v>43</v>
      </c>
      <c r="AN188" s="1" t="s">
        <v>2243</v>
      </c>
      <c r="AO188" t="str">
        <f>IF(Table1[[#This Row],[Audio Duration (in secs)]]&gt;180,"Greater than 3 Minutes","Less than 3 Minutes")</f>
        <v>Greater than 3 Minutes</v>
      </c>
      <c r="AP18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88" t="str">
        <f>IFERROR(VLOOKUP(Table1[[#This Row],[சாதி/Caste]],MApping!$E$1:$F$10,2,0),"Others")</f>
        <v>DEVENDRA KULA VELLALAR</v>
      </c>
      <c r="AR188">
        <f>VLOOKUP(Table1[[#This Row],[பாலினம்/Gender]],Factor!$F$26:$I$28,4,0)</f>
        <v>0.8936170212765957</v>
      </c>
      <c r="AS188">
        <f>VLOOKUP(Table1[[#This Row],[பதிலளித்தவரின் வயது/Age Group]],Factor!$F$35:$I$39,4,0)</f>
        <v>0.84848484848484851</v>
      </c>
      <c r="AT188">
        <f>VLOOKUP(Table1[[#This Row],[பதிலளித்தவரின் வயது/Age Group]]&amp;Table1[[#This Row],[பாலினம்/Gender]],Factor!$A$45:$G$53,7,0)</f>
        <v>0.70000000000000007</v>
      </c>
      <c r="AU1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88">
        <f>VLOOKUP(Table1[[#This Row],[Rev Caste]],Factor!$F$59:$I$68,4,0)</f>
        <v>1.6390243902439026</v>
      </c>
      <c r="AW188">
        <f>Table1[[#This Row],[2021 Ae Factor]]*Table1[[#This Row],[Age &amp; Gender Factor]]</f>
        <v>0.70000000000000007</v>
      </c>
      <c r="AX188">
        <f t="shared" si="4"/>
        <v>10.456436999999999</v>
      </c>
      <c r="AY188">
        <f t="shared" si="5"/>
        <v>78.701266200000006</v>
      </c>
    </row>
    <row r="189" spans="1:51" x14ac:dyDescent="0.25">
      <c r="A189" s="1" t="s">
        <v>1165</v>
      </c>
      <c r="B189" s="1" t="s">
        <v>1166</v>
      </c>
      <c r="C189" s="2">
        <v>45869</v>
      </c>
      <c r="D189" s="1" t="s">
        <v>1167</v>
      </c>
      <c r="E189" s="1" t="s">
        <v>1168</v>
      </c>
      <c r="F189" s="1" t="s">
        <v>1169</v>
      </c>
      <c r="G189" s="1">
        <v>125</v>
      </c>
      <c r="H189" s="1" t="s">
        <v>37</v>
      </c>
      <c r="I189" s="1" t="s">
        <v>245</v>
      </c>
      <c r="J189" s="1" t="s">
        <v>246</v>
      </c>
      <c r="K189" s="1" t="s">
        <v>51</v>
      </c>
      <c r="L189" s="1" t="s">
        <v>79</v>
      </c>
      <c r="M189" s="1" t="s">
        <v>1040</v>
      </c>
      <c r="N189" s="1" t="s">
        <v>1170</v>
      </c>
      <c r="O189" s="1" t="s">
        <v>55</v>
      </c>
      <c r="P189" s="1">
        <v>6381488029</v>
      </c>
      <c r="Q189" s="1" t="s">
        <v>82</v>
      </c>
      <c r="R189" s="1" t="s">
        <v>57</v>
      </c>
      <c r="S189" s="1" t="s">
        <v>114</v>
      </c>
      <c r="T189" s="1" t="s">
        <v>99</v>
      </c>
      <c r="U189" s="1" t="s">
        <v>84</v>
      </c>
      <c r="V189" s="1" t="s">
        <v>100</v>
      </c>
      <c r="W189" s="1" t="s">
        <v>126</v>
      </c>
      <c r="X189" s="1" t="s">
        <v>102</v>
      </c>
      <c r="Y189" s="1" t="s">
        <v>96</v>
      </c>
      <c r="Z189" s="1" t="s">
        <v>127</v>
      </c>
      <c r="AA189" s="1" t="s">
        <v>61</v>
      </c>
      <c r="AB189" s="1" t="s">
        <v>59</v>
      </c>
      <c r="AC189" s="1" t="s">
        <v>128</v>
      </c>
      <c r="AD189" s="1" t="s">
        <v>103</v>
      </c>
      <c r="AE189" s="1" t="s">
        <v>68</v>
      </c>
      <c r="AF189" s="1" t="s">
        <v>117</v>
      </c>
      <c r="AG189" s="1" t="s">
        <v>89</v>
      </c>
      <c r="AH189" s="1" t="s">
        <v>90</v>
      </c>
      <c r="AI189" s="1">
        <f>IFERROR(_xlfn.XLOOKUP(Table1[[#This Row],[Audio Url]],Qc!C:C,Qc!F:F),"")</f>
        <v>0</v>
      </c>
      <c r="AJ189" s="1" t="str">
        <f>IFERROR(_xlfn.XLOOKUP(Table1[[#This Row],[Audio Url]],Qc!C:C,Qc!E:E),"")</f>
        <v>Not Asking All The Questions</v>
      </c>
      <c r="AK189" s="1" t="s">
        <v>38</v>
      </c>
      <c r="AL189" s="1" t="s">
        <v>38</v>
      </c>
      <c r="AM189" s="1" t="s">
        <v>43</v>
      </c>
      <c r="AN189" s="1" t="s">
        <v>2243</v>
      </c>
      <c r="AO189" t="str">
        <f>IF(Table1[[#This Row],[Audio Duration (in secs)]]&gt;180,"Greater than 3 Minutes","Less than 3 Minutes")</f>
        <v>Less than 3 Minutes</v>
      </c>
      <c r="AP18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89" t="str">
        <f>IFERROR(VLOOKUP(Table1[[#This Row],[சாதி/Caste]],MApping!$E$1:$F$10,2,0),"Others")</f>
        <v>MUKKULATHOR</v>
      </c>
      <c r="AR189">
        <f>VLOOKUP(Table1[[#This Row],[பாலினம்/Gender]],Factor!$F$26:$I$28,4,0)</f>
        <v>1.1351351351351351</v>
      </c>
      <c r="AS189">
        <f>VLOOKUP(Table1[[#This Row],[பதிலளித்தவரின் வயது/Age Group]],Factor!$F$35:$I$39,4,0)</f>
        <v>0.84848484848484851</v>
      </c>
      <c r="AT189">
        <f>VLOOKUP(Table1[[#This Row],[பதிலளித்தவரின் வயது/Age Group]]&amp;Table1[[#This Row],[பாலினம்/Gender]],Factor!$A$45:$G$53,7,0)</f>
        <v>1.0769230769230769</v>
      </c>
      <c r="AU1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89">
        <f>VLOOKUP(Table1[[#This Row],[Rev Caste]],Factor!$F$59:$I$68,4,0)</f>
        <v>1.1057142857142856</v>
      </c>
      <c r="AW189">
        <f>Table1[[#This Row],[2021 Ae Factor]]*Table1[[#This Row],[Age &amp; Gender Factor]]</f>
        <v>2.1551383864726366</v>
      </c>
      <c r="AX189">
        <f t="shared" si="4"/>
        <v>10.449884000000001</v>
      </c>
      <c r="AY189">
        <f t="shared" si="5"/>
        <v>78.6034291</v>
      </c>
    </row>
    <row r="190" spans="1:51" x14ac:dyDescent="0.25">
      <c r="A190" s="1" t="s">
        <v>1171</v>
      </c>
      <c r="B190" s="1" t="s">
        <v>1172</v>
      </c>
      <c r="C190" s="2">
        <v>45869</v>
      </c>
      <c r="D190" s="1" t="s">
        <v>1173</v>
      </c>
      <c r="E190" s="1" t="s">
        <v>38</v>
      </c>
      <c r="F190" s="1" t="s">
        <v>1174</v>
      </c>
      <c r="G190" s="1">
        <v>94</v>
      </c>
      <c r="H190" s="1" t="s">
        <v>37</v>
      </c>
      <c r="I190" s="1" t="s">
        <v>110</v>
      </c>
      <c r="J190" s="1" t="s">
        <v>111</v>
      </c>
      <c r="K190" s="1" t="s">
        <v>51</v>
      </c>
      <c r="L190" s="1" t="s">
        <v>79</v>
      </c>
      <c r="M190" s="1" t="s">
        <v>1040</v>
      </c>
      <c r="N190" s="1" t="s">
        <v>1175</v>
      </c>
      <c r="O190" s="1" t="s">
        <v>55</v>
      </c>
      <c r="P190" s="1">
        <v>9361536475</v>
      </c>
      <c r="Q190" s="1" t="s">
        <v>82</v>
      </c>
      <c r="R190" s="1" t="s">
        <v>57</v>
      </c>
      <c r="S190" s="1" t="s">
        <v>114</v>
      </c>
      <c r="T190" s="1" t="s">
        <v>99</v>
      </c>
      <c r="U190" s="1" t="s">
        <v>84</v>
      </c>
      <c r="V190" s="1" t="s">
        <v>61</v>
      </c>
      <c r="W190" s="1" t="s">
        <v>126</v>
      </c>
      <c r="X190" s="1" t="s">
        <v>102</v>
      </c>
      <c r="Y190" s="1" t="s">
        <v>96</v>
      </c>
      <c r="Z190" s="1" t="s">
        <v>127</v>
      </c>
      <c r="AA190" s="1" t="s">
        <v>61</v>
      </c>
      <c r="AB190" s="1" t="s">
        <v>59</v>
      </c>
      <c r="AC190" s="1" t="s">
        <v>128</v>
      </c>
      <c r="AD190" s="1" t="s">
        <v>103</v>
      </c>
      <c r="AE190" s="1" t="s">
        <v>68</v>
      </c>
      <c r="AF190" s="1" t="s">
        <v>117</v>
      </c>
      <c r="AG190" s="1" t="s">
        <v>89</v>
      </c>
      <c r="AH190" s="1" t="s">
        <v>270</v>
      </c>
      <c r="AI190" s="1">
        <f>IFERROR(_xlfn.XLOOKUP(Table1[[#This Row],[Audio Url]],Qc!C:C,Qc!F:F),"")</f>
        <v>0</v>
      </c>
      <c r="AJ190" s="1" t="str">
        <f>IFERROR(_xlfn.XLOOKUP(Table1[[#This Row],[Audio Url]],Qc!C:C,Qc!E:E),"")</f>
        <v>Fake Audio/Empty Audio</v>
      </c>
      <c r="AK190" s="1" t="s">
        <v>38</v>
      </c>
      <c r="AL190" s="1" t="s">
        <v>38</v>
      </c>
      <c r="AM190" s="1" t="s">
        <v>43</v>
      </c>
      <c r="AN190" s="1" t="s">
        <v>2242</v>
      </c>
      <c r="AO190" t="str">
        <f>IF(Table1[[#This Row],[Audio Duration (in secs)]]&gt;180,"Greater than 3 Minutes","Less than 3 Minutes")</f>
        <v>Less than 3 Minutes</v>
      </c>
      <c r="AP19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0" t="str">
        <f>IFERROR(VLOOKUP(Table1[[#This Row],[சாதி/Caste]],MApping!$E$1:$F$10,2,0),"Others")</f>
        <v>MUTTARAIYAR</v>
      </c>
      <c r="AR190">
        <f>VLOOKUP(Table1[[#This Row],[பாலினம்/Gender]],Factor!$F$26:$I$28,4,0)</f>
        <v>1.1351351351351351</v>
      </c>
      <c r="AS190">
        <f>VLOOKUP(Table1[[#This Row],[பதிலளித்தவரின் வயது/Age Group]],Factor!$F$35:$I$39,4,0)</f>
        <v>0.84848484848484851</v>
      </c>
      <c r="AT190">
        <f>VLOOKUP(Table1[[#This Row],[பதிலளித்தவரின் வயது/Age Group]]&amp;Table1[[#This Row],[பாலினம்/Gender]],Factor!$A$45:$G$53,7,0)</f>
        <v>1.0769230769230769</v>
      </c>
      <c r="AU1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90">
        <f>VLOOKUP(Table1[[#This Row],[Rev Caste]],Factor!$F$59:$I$68,4,0)</f>
        <v>2.0275862068965518</v>
      </c>
      <c r="AW190">
        <f>Table1[[#This Row],[2021 Ae Factor]]*Table1[[#This Row],[Age &amp; Gender Factor]]</f>
        <v>0.63746701507763626</v>
      </c>
      <c r="AX190">
        <f t="shared" si="4"/>
        <v>10.449907700000001</v>
      </c>
      <c r="AY190">
        <f t="shared" si="5"/>
        <v>78.603342299999994</v>
      </c>
    </row>
    <row r="191" spans="1:51" x14ac:dyDescent="0.25">
      <c r="A191" s="1" t="s">
        <v>1176</v>
      </c>
      <c r="B191" s="1" t="s">
        <v>1177</v>
      </c>
      <c r="C191" s="2">
        <v>45869</v>
      </c>
      <c r="D191" s="1" t="s">
        <v>1178</v>
      </c>
      <c r="E191" s="1" t="s">
        <v>1126</v>
      </c>
      <c r="F191" s="1" t="s">
        <v>1179</v>
      </c>
      <c r="G191" s="1">
        <v>337</v>
      </c>
      <c r="H191" s="1" t="s">
        <v>37</v>
      </c>
      <c r="I191" s="1" t="s">
        <v>77</v>
      </c>
      <c r="J191" s="1" t="s">
        <v>78</v>
      </c>
      <c r="K191" s="1" t="s">
        <v>51</v>
      </c>
      <c r="L191" s="1" t="s">
        <v>79</v>
      </c>
      <c r="M191" s="1" t="s">
        <v>80</v>
      </c>
      <c r="N191" s="1" t="s">
        <v>1180</v>
      </c>
      <c r="O191" s="1" t="s">
        <v>136</v>
      </c>
      <c r="P191" s="1">
        <v>9976613997</v>
      </c>
      <c r="Q191" s="1" t="s">
        <v>39</v>
      </c>
      <c r="R191" s="1" t="s">
        <v>57</v>
      </c>
      <c r="S191" s="1" t="s">
        <v>58</v>
      </c>
      <c r="T191" s="1" t="s">
        <v>138</v>
      </c>
      <c r="U191" s="1" t="s">
        <v>60</v>
      </c>
      <c r="V191" s="1" t="s">
        <v>61</v>
      </c>
      <c r="W191" s="1" t="s">
        <v>62</v>
      </c>
      <c r="X191" s="1" t="s">
        <v>1181</v>
      </c>
      <c r="Y191" s="1" t="s">
        <v>38</v>
      </c>
      <c r="Z191" s="1" t="s">
        <v>64</v>
      </c>
      <c r="AA191" s="1" t="s">
        <v>38</v>
      </c>
      <c r="AB191" s="1" t="s">
        <v>65</v>
      </c>
      <c r="AC191" s="1" t="s">
        <v>86</v>
      </c>
      <c r="AD191" s="1" t="s">
        <v>67</v>
      </c>
      <c r="AE191" s="1" t="s">
        <v>68</v>
      </c>
      <c r="AF191" s="1" t="s">
        <v>117</v>
      </c>
      <c r="AG191" s="1" t="s">
        <v>118</v>
      </c>
      <c r="AH191" s="1" t="s">
        <v>42</v>
      </c>
      <c r="AI191" s="1">
        <f>IFERROR(_xlfn.XLOOKUP(Table1[[#This Row],[Audio Url]],Qc!C:C,Qc!F:F),"")</f>
        <v>0</v>
      </c>
      <c r="AJ191" s="1" t="str">
        <f>IFERROR(_xlfn.XLOOKUP(Table1[[#This Row],[Audio Url]],Qc!C:C,Qc!E:E),"")</f>
        <v>Correctly Done</v>
      </c>
      <c r="AK191" s="1" t="s">
        <v>38</v>
      </c>
      <c r="AL191" s="1" t="s">
        <v>38</v>
      </c>
      <c r="AM191" s="1" t="s">
        <v>43</v>
      </c>
      <c r="AN191" s="1" t="s">
        <v>2243</v>
      </c>
      <c r="AO191" t="str">
        <f>IF(Table1[[#This Row],[Audio Duration (in secs)]]&gt;180,"Greater than 3 Minutes","Less than 3 Minutes")</f>
        <v>Greater than 3 Minutes</v>
      </c>
      <c r="AP19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CPM</v>
      </c>
      <c r="AQ191" t="str">
        <f>IFERROR(VLOOKUP(Table1[[#This Row],[சாதி/Caste]],MApping!$E$1:$F$10,2,0),"Others")</f>
        <v>DEVENDRA KULA VELLALAR</v>
      </c>
      <c r="AR191">
        <f>VLOOKUP(Table1[[#This Row],[பாலினம்/Gender]],Factor!$F$26:$I$28,4,0)</f>
        <v>0.8936170212765957</v>
      </c>
      <c r="AS191">
        <f>VLOOKUP(Table1[[#This Row],[பதிலளித்தவரின் வயது/Age Group]],Factor!$F$35:$I$39,4,0)</f>
        <v>0.84</v>
      </c>
      <c r="AT191">
        <f>VLOOKUP(Table1[[#This Row],[பதிலளித்தவரின் வயது/Age Group]]&amp;Table1[[#This Row],[பாலினம்/Gender]],Factor!$A$45:$G$53,7,0)</f>
        <v>0.875</v>
      </c>
      <c r="AU1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91">
        <f>VLOOKUP(Table1[[#This Row],[Rev Caste]],Factor!$F$59:$I$68,4,0)</f>
        <v>1.6390243902439026</v>
      </c>
      <c r="AW191">
        <f>Table1[[#This Row],[2021 Ae Factor]]*Table1[[#This Row],[Age &amp; Gender Factor]]</f>
        <v>0.5179419497505795</v>
      </c>
      <c r="AX191">
        <f t="shared" si="4"/>
        <v>10.456525600000001</v>
      </c>
      <c r="AY191">
        <f t="shared" si="5"/>
        <v>78.701234900000003</v>
      </c>
    </row>
    <row r="192" spans="1:51" x14ac:dyDescent="0.25">
      <c r="A192" s="1" t="s">
        <v>1182</v>
      </c>
      <c r="B192" s="1" t="s">
        <v>1183</v>
      </c>
      <c r="C192" s="2">
        <v>45869</v>
      </c>
      <c r="D192" s="1" t="s">
        <v>1184</v>
      </c>
      <c r="E192" s="1" t="s">
        <v>1132</v>
      </c>
      <c r="F192" s="1" t="s">
        <v>1185</v>
      </c>
      <c r="G192" s="1">
        <v>190</v>
      </c>
      <c r="H192" s="1" t="s">
        <v>37</v>
      </c>
      <c r="I192" s="1" t="s">
        <v>110</v>
      </c>
      <c r="J192" s="1" t="s">
        <v>111</v>
      </c>
      <c r="K192" s="1" t="s">
        <v>51</v>
      </c>
      <c r="L192" s="1" t="s">
        <v>79</v>
      </c>
      <c r="M192" s="1" t="s">
        <v>1040</v>
      </c>
      <c r="N192" s="1" t="s">
        <v>1186</v>
      </c>
      <c r="O192" s="1" t="s">
        <v>55</v>
      </c>
      <c r="P192" s="1">
        <v>9159510229</v>
      </c>
      <c r="Q192" s="1" t="s">
        <v>39</v>
      </c>
      <c r="R192" s="1" t="s">
        <v>57</v>
      </c>
      <c r="S192" s="1" t="s">
        <v>114</v>
      </c>
      <c r="T192" s="1" t="s">
        <v>59</v>
      </c>
      <c r="U192" s="1" t="s">
        <v>84</v>
      </c>
      <c r="V192" s="1" t="s">
        <v>61</v>
      </c>
      <c r="W192" s="1" t="s">
        <v>62</v>
      </c>
      <c r="X192" s="1" t="s">
        <v>102</v>
      </c>
      <c r="Y192" s="1" t="s">
        <v>96</v>
      </c>
      <c r="Z192" s="1" t="s">
        <v>127</v>
      </c>
      <c r="AA192" s="1" t="s">
        <v>61</v>
      </c>
      <c r="AB192" s="1" t="s">
        <v>85</v>
      </c>
      <c r="AC192" s="1" t="s">
        <v>66</v>
      </c>
      <c r="AD192" s="1" t="s">
        <v>103</v>
      </c>
      <c r="AE192" s="1" t="s">
        <v>68</v>
      </c>
      <c r="AF192" s="1" t="s">
        <v>383</v>
      </c>
      <c r="AG192" s="1" t="s">
        <v>70</v>
      </c>
      <c r="AH192" s="1" t="s">
        <v>1187</v>
      </c>
      <c r="AI192" s="1" t="str">
        <f>IFERROR(_xlfn.XLOOKUP(Table1[[#This Row],[Audio Url]],Qc!C:C,Qc!F:F),"")</f>
        <v>surveyor asking name, number and caste</v>
      </c>
      <c r="AJ192" s="1" t="str">
        <f>IFERROR(_xlfn.XLOOKUP(Table1[[#This Row],[Audio Url]],Qc!C:C,Qc!E:E),"")</f>
        <v>Not Doing It Properly</v>
      </c>
      <c r="AK192" s="1" t="s">
        <v>38</v>
      </c>
      <c r="AL192" s="1" t="s">
        <v>38</v>
      </c>
      <c r="AM192" s="1" t="s">
        <v>43</v>
      </c>
      <c r="AN192" s="1" t="s">
        <v>2243</v>
      </c>
      <c r="AO192" t="str">
        <f>IF(Table1[[#This Row],[Audio Duration (in secs)]]&gt;180,"Greater than 3 Minutes","Less than 3 Minutes")</f>
        <v>Greater than 3 Minutes</v>
      </c>
      <c r="AP19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2" t="str">
        <f>IFERROR(VLOOKUP(Table1[[#This Row],[சாதி/Caste]],MApping!$E$1:$F$10,2,0),"Others")</f>
        <v>Others</v>
      </c>
      <c r="AR192">
        <f>VLOOKUP(Table1[[#This Row],[பாலினம்/Gender]],Factor!$F$26:$I$28,4,0)</f>
        <v>1.1351351351351351</v>
      </c>
      <c r="AS192">
        <f>VLOOKUP(Table1[[#This Row],[பதிலளித்தவரின் வயது/Age Group]],Factor!$F$35:$I$39,4,0)</f>
        <v>0.84</v>
      </c>
      <c r="AT192">
        <f>VLOOKUP(Table1[[#This Row],[பதிலளித்தவரின் வயது/Age Group]]&amp;Table1[[#This Row],[பாலினம்/Gender]],Factor!$A$45:$G$53,7,0)</f>
        <v>0.80769230769230771</v>
      </c>
      <c r="AU1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92">
        <f>VLOOKUP(Table1[[#This Row],[Rev Caste]],Factor!$F$59:$I$68,4,0)</f>
        <v>5.9154929577464786E-2</v>
      </c>
      <c r="AW192">
        <f>Table1[[#This Row],[2021 Ae Factor]]*Table1[[#This Row],[Age &amp; Gender Factor]]</f>
        <v>0.47810026130822719</v>
      </c>
      <c r="AX192">
        <f t="shared" si="4"/>
        <v>10.4499972</v>
      </c>
      <c r="AY192">
        <f t="shared" si="5"/>
        <v>78.603727199999994</v>
      </c>
    </row>
    <row r="193" spans="1:51" x14ac:dyDescent="0.25">
      <c r="A193" s="1" t="s">
        <v>1188</v>
      </c>
      <c r="B193" s="1" t="s">
        <v>1189</v>
      </c>
      <c r="C193" s="2">
        <v>45869</v>
      </c>
      <c r="D193" s="1" t="s">
        <v>1190</v>
      </c>
      <c r="E193" s="1" t="s">
        <v>38</v>
      </c>
      <c r="F193" s="1" t="s">
        <v>1191</v>
      </c>
      <c r="G193" s="1">
        <v>187</v>
      </c>
      <c r="H193" s="1" t="s">
        <v>37</v>
      </c>
      <c r="I193" s="1" t="s">
        <v>245</v>
      </c>
      <c r="J193" s="1" t="s">
        <v>246</v>
      </c>
      <c r="K193" s="1" t="s">
        <v>51</v>
      </c>
      <c r="L193" s="1" t="s">
        <v>79</v>
      </c>
      <c r="M193" s="1" t="s">
        <v>1040</v>
      </c>
      <c r="N193" s="1" t="s">
        <v>1192</v>
      </c>
      <c r="O193" s="1" t="s">
        <v>136</v>
      </c>
      <c r="P193" s="1">
        <v>8778399876</v>
      </c>
      <c r="Q193" s="1" t="s">
        <v>56</v>
      </c>
      <c r="R193" s="1" t="s">
        <v>137</v>
      </c>
      <c r="S193" s="1" t="s">
        <v>114</v>
      </c>
      <c r="T193" s="1" t="s">
        <v>138</v>
      </c>
      <c r="U193" s="1" t="s">
        <v>84</v>
      </c>
      <c r="V193" s="1" t="s">
        <v>100</v>
      </c>
      <c r="W193" s="1" t="s">
        <v>101</v>
      </c>
      <c r="X193" s="1" t="s">
        <v>102</v>
      </c>
      <c r="Y193" s="1" t="s">
        <v>96</v>
      </c>
      <c r="Z193" s="1" t="s">
        <v>127</v>
      </c>
      <c r="AA193" s="1" t="s">
        <v>88</v>
      </c>
      <c r="AB193" s="1" t="s">
        <v>59</v>
      </c>
      <c r="AC193" s="1" t="s">
        <v>128</v>
      </c>
      <c r="AD193" s="1" t="s">
        <v>87</v>
      </c>
      <c r="AE193" s="1" t="s">
        <v>102</v>
      </c>
      <c r="AF193" s="1" t="s">
        <v>69</v>
      </c>
      <c r="AG193" s="1" t="s">
        <v>89</v>
      </c>
      <c r="AH193" s="1" t="s">
        <v>130</v>
      </c>
      <c r="AI193" s="1">
        <f>IFERROR(_xlfn.XLOOKUP(Table1[[#This Row],[Audio Url]],Qc!C:C,Qc!F:F),"")</f>
        <v>0</v>
      </c>
      <c r="AJ193" s="1" t="str">
        <f>IFERROR(_xlfn.XLOOKUP(Table1[[#This Row],[Audio Url]],Qc!C:C,Qc!E:E),"")</f>
        <v>Not Doing It Properly</v>
      </c>
      <c r="AK193" s="1" t="s">
        <v>38</v>
      </c>
      <c r="AL193" s="1" t="s">
        <v>38</v>
      </c>
      <c r="AM193" s="1" t="s">
        <v>43</v>
      </c>
      <c r="AN193" s="1" t="s">
        <v>2243</v>
      </c>
      <c r="AO193" t="str">
        <f>IF(Table1[[#This Row],[Audio Duration (in secs)]]&gt;180,"Greater than 3 Minutes","Less than 3 Minutes")</f>
        <v>Greater than 3 Minutes</v>
      </c>
      <c r="AP19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3" t="str">
        <f>IFERROR(VLOOKUP(Table1[[#This Row],[சாதி/Caste]],MApping!$E$1:$F$10,2,0),"Others")</f>
        <v>CHRISTIAN</v>
      </c>
      <c r="AR193">
        <f>VLOOKUP(Table1[[#This Row],[பாலினம்/Gender]],Factor!$F$26:$I$28,4,0)</f>
        <v>0.8936170212765957</v>
      </c>
      <c r="AS193">
        <f>VLOOKUP(Table1[[#This Row],[பதிலளித்தவரின் வயது/Age Group]],Factor!$F$35:$I$39,4,0)</f>
        <v>1.2824427480916032</v>
      </c>
      <c r="AT193">
        <f>VLOOKUP(Table1[[#This Row],[பதிலளித்தவரின் வயது/Age Group]]&amp;Table1[[#This Row],[பாலினம்/Gender]],Factor!$A$45:$G$53,7,0)</f>
        <v>0.95454545454545459</v>
      </c>
      <c r="AU1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93">
        <f>VLOOKUP(Table1[[#This Row],[Rev Caste]],Factor!$F$59:$I$68,4,0)</f>
        <v>0.76363636363636367</v>
      </c>
      <c r="AW193">
        <f>Table1[[#This Row],[2021 Ae Factor]]*Table1[[#This Row],[Age &amp; Gender Factor]]</f>
        <v>1.9102362971007465</v>
      </c>
      <c r="AX193">
        <f t="shared" si="4"/>
        <v>10.4498967</v>
      </c>
      <c r="AY193">
        <f t="shared" si="5"/>
        <v>78.604503199999996</v>
      </c>
    </row>
    <row r="194" spans="1:51" x14ac:dyDescent="0.25">
      <c r="A194" s="1" t="s">
        <v>1193</v>
      </c>
      <c r="B194" s="1" t="s">
        <v>1194</v>
      </c>
      <c r="C194" s="2">
        <v>45869</v>
      </c>
      <c r="D194" s="1" t="s">
        <v>1195</v>
      </c>
      <c r="E194" s="1" t="s">
        <v>1101</v>
      </c>
      <c r="F194" s="1" t="s">
        <v>1196</v>
      </c>
      <c r="G194" s="1">
        <v>115</v>
      </c>
      <c r="H194" s="1" t="s">
        <v>37</v>
      </c>
      <c r="I194" s="1" t="s">
        <v>110</v>
      </c>
      <c r="J194" s="1" t="s">
        <v>111</v>
      </c>
      <c r="K194" s="1" t="s">
        <v>51</v>
      </c>
      <c r="L194" s="1" t="s">
        <v>79</v>
      </c>
      <c r="M194" s="1" t="s">
        <v>1040</v>
      </c>
      <c r="N194" s="1" t="s">
        <v>635</v>
      </c>
      <c r="O194" s="1" t="s">
        <v>55</v>
      </c>
      <c r="P194" s="1">
        <v>7826831676</v>
      </c>
      <c r="Q194" s="1" t="s">
        <v>56</v>
      </c>
      <c r="R194" s="1" t="s">
        <v>57</v>
      </c>
      <c r="S194" s="1" t="s">
        <v>114</v>
      </c>
      <c r="T194" s="1" t="s">
        <v>99</v>
      </c>
      <c r="U194" s="1" t="s">
        <v>84</v>
      </c>
      <c r="V194" s="1" t="s">
        <v>61</v>
      </c>
      <c r="W194" s="1" t="s">
        <v>101</v>
      </c>
      <c r="X194" s="1" t="s">
        <v>102</v>
      </c>
      <c r="Y194" s="1" t="s">
        <v>289</v>
      </c>
      <c r="Z194" s="1" t="s">
        <v>64</v>
      </c>
      <c r="AA194" s="1" t="s">
        <v>38</v>
      </c>
      <c r="AB194" s="1" t="s">
        <v>65</v>
      </c>
      <c r="AC194" s="1" t="s">
        <v>86</v>
      </c>
      <c r="AD194" s="1" t="s">
        <v>116</v>
      </c>
      <c r="AE194" s="1" t="s">
        <v>68</v>
      </c>
      <c r="AF194" s="1" t="s">
        <v>383</v>
      </c>
      <c r="AG194" s="1" t="s">
        <v>89</v>
      </c>
      <c r="AH194" s="1" t="s">
        <v>270</v>
      </c>
      <c r="AI194" s="1">
        <f>IFERROR(_xlfn.XLOOKUP(Table1[[#This Row],[Audio Url]],Qc!C:C,Qc!F:F),"")</f>
        <v>0</v>
      </c>
      <c r="AJ194" s="1" t="str">
        <f>IFERROR(_xlfn.XLOOKUP(Table1[[#This Row],[Audio Url]],Qc!C:C,Qc!E:E),"")</f>
        <v>Not Asking All The Questions</v>
      </c>
      <c r="AK194" s="1" t="s">
        <v>38</v>
      </c>
      <c r="AL194" s="1" t="s">
        <v>38</v>
      </c>
      <c r="AM194" s="1" t="s">
        <v>43</v>
      </c>
      <c r="AN194" s="1" t="s">
        <v>2243</v>
      </c>
      <c r="AO194" t="str">
        <f>IF(Table1[[#This Row],[Audio Duration (in secs)]]&gt;180,"Greater than 3 Minutes","Less than 3 Minutes")</f>
        <v>Less than 3 Minutes</v>
      </c>
      <c r="AP19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4" t="str">
        <f>IFERROR(VLOOKUP(Table1[[#This Row],[சாதி/Caste]],MApping!$E$1:$F$10,2,0),"Others")</f>
        <v>MUTTARAIYAR</v>
      </c>
      <c r="AR194">
        <f>VLOOKUP(Table1[[#This Row],[பாலினம்/Gender]],Factor!$F$26:$I$28,4,0)</f>
        <v>1.1351351351351351</v>
      </c>
      <c r="AS194">
        <f>VLOOKUP(Table1[[#This Row],[பதிலளித்தவரின் வயது/Age Group]],Factor!$F$35:$I$39,4,0)</f>
        <v>1.2824427480916032</v>
      </c>
      <c r="AT194">
        <f>VLOOKUP(Table1[[#This Row],[பதிலளித்தவரின் வயது/Age Group]]&amp;Table1[[#This Row],[பாலினம்/Gender]],Factor!$A$45:$G$53,7,0)</f>
        <v>1.9534883720930234</v>
      </c>
      <c r="AU1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94">
        <f>VLOOKUP(Table1[[#This Row],[Rev Caste]],Factor!$F$59:$I$68,4,0)</f>
        <v>2.0275862068965518</v>
      </c>
      <c r="AW194">
        <f>Table1[[#This Row],[2021 Ae Factor]]*Table1[[#This Row],[Age &amp; Gender Factor]]</f>
        <v>1.1563355157222239</v>
      </c>
      <c r="AX194">
        <f t="shared" ref="AX194:AX208" si="6">VALUE(MID(D194,2,FIND(",",D194)-2))</f>
        <v>10.449945400000001</v>
      </c>
      <c r="AY194">
        <f t="shared" ref="AY194:AY208" si="7">VALUE(MID(D194, FIND(",",D194)+2, FIND(")",D194)-FIND(",",D194)-2))</f>
        <v>78.604379699999996</v>
      </c>
    </row>
    <row r="195" spans="1:51" x14ac:dyDescent="0.25">
      <c r="A195" s="1" t="s">
        <v>1197</v>
      </c>
      <c r="B195" s="1" t="s">
        <v>1198</v>
      </c>
      <c r="C195" s="2">
        <v>45869</v>
      </c>
      <c r="D195" s="1" t="s">
        <v>1199</v>
      </c>
      <c r="E195" s="1" t="s">
        <v>1200</v>
      </c>
      <c r="F195" s="1" t="s">
        <v>1201</v>
      </c>
      <c r="G195" s="1">
        <v>246</v>
      </c>
      <c r="H195" s="1" t="s">
        <v>37</v>
      </c>
      <c r="I195" s="1" t="s">
        <v>245</v>
      </c>
      <c r="J195" s="1" t="s">
        <v>246</v>
      </c>
      <c r="K195" s="1" t="s">
        <v>51</v>
      </c>
      <c r="L195" s="1" t="s">
        <v>79</v>
      </c>
      <c r="M195" s="1" t="s">
        <v>1040</v>
      </c>
      <c r="N195" s="1" t="s">
        <v>382</v>
      </c>
      <c r="O195" s="1" t="s">
        <v>55</v>
      </c>
      <c r="P195" s="1">
        <v>9345240364</v>
      </c>
      <c r="Q195" s="1" t="s">
        <v>56</v>
      </c>
      <c r="R195" s="1" t="s">
        <v>57</v>
      </c>
      <c r="S195" s="1" t="s">
        <v>114</v>
      </c>
      <c r="T195" s="1" t="s">
        <v>59</v>
      </c>
      <c r="U195" s="1" t="s">
        <v>84</v>
      </c>
      <c r="V195" s="1" t="s">
        <v>100</v>
      </c>
      <c r="W195" s="1" t="s">
        <v>101</v>
      </c>
      <c r="X195" s="1" t="s">
        <v>102</v>
      </c>
      <c r="Y195" s="1" t="s">
        <v>96</v>
      </c>
      <c r="Z195" s="1" t="s">
        <v>127</v>
      </c>
      <c r="AA195" s="1" t="s">
        <v>88</v>
      </c>
      <c r="AB195" s="1" t="s">
        <v>59</v>
      </c>
      <c r="AC195" s="1" t="s">
        <v>128</v>
      </c>
      <c r="AD195" s="1" t="s">
        <v>67</v>
      </c>
      <c r="AE195" s="1" t="s">
        <v>102</v>
      </c>
      <c r="AF195" s="1" t="s">
        <v>104</v>
      </c>
      <c r="AG195" s="1" t="s">
        <v>89</v>
      </c>
      <c r="AH195" s="1" t="s">
        <v>90</v>
      </c>
      <c r="AI195" s="1">
        <f>IFERROR(_xlfn.XLOOKUP(Table1[[#This Row],[Audio Url]],Qc!C:C,Qc!F:F),"")</f>
        <v>0</v>
      </c>
      <c r="AJ195" s="1" t="str">
        <f>IFERROR(_xlfn.XLOOKUP(Table1[[#This Row],[Audio Url]],Qc!C:C,Qc!E:E),"")</f>
        <v>Not Doing It Properly</v>
      </c>
      <c r="AK195" s="1" t="s">
        <v>38</v>
      </c>
      <c r="AL195" s="1" t="s">
        <v>38</v>
      </c>
      <c r="AM195" s="1" t="s">
        <v>43</v>
      </c>
      <c r="AN195" s="1" t="s">
        <v>2243</v>
      </c>
      <c r="AO195" t="str">
        <f>IF(Table1[[#This Row],[Audio Duration (in secs)]]&gt;180,"Greater than 3 Minutes","Less than 3 Minutes")</f>
        <v>Greater than 3 Minutes</v>
      </c>
      <c r="AP19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5" t="str">
        <f>IFERROR(VLOOKUP(Table1[[#This Row],[சாதி/Caste]],MApping!$E$1:$F$10,2,0),"Others")</f>
        <v>MUKKULATHOR</v>
      </c>
      <c r="AR195">
        <f>VLOOKUP(Table1[[#This Row],[பாலினம்/Gender]],Factor!$F$26:$I$28,4,0)</f>
        <v>1.1351351351351351</v>
      </c>
      <c r="AS195">
        <f>VLOOKUP(Table1[[#This Row],[பதிலளித்தவரின் வயது/Age Group]],Factor!$F$35:$I$39,4,0)</f>
        <v>1.2824427480916032</v>
      </c>
      <c r="AT195">
        <f>VLOOKUP(Table1[[#This Row],[பதிலளித்தவரின் வயது/Age Group]]&amp;Table1[[#This Row],[பாலினம்/Gender]],Factor!$A$45:$G$53,7,0)</f>
        <v>1.9534883720930234</v>
      </c>
      <c r="AU1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95">
        <f>VLOOKUP(Table1[[#This Row],[Rev Caste]],Factor!$F$59:$I$68,4,0)</f>
        <v>1.1057142857142856</v>
      </c>
      <c r="AW195">
        <f>Table1[[#This Row],[2021 Ae Factor]]*Table1[[#This Row],[Age &amp; Gender Factor]]</f>
        <v>3.9093207940666437</v>
      </c>
      <c r="AX195">
        <f t="shared" si="6"/>
        <v>10.4499064</v>
      </c>
      <c r="AY195">
        <f t="shared" si="7"/>
        <v>78.604531699999995</v>
      </c>
    </row>
    <row r="196" spans="1:51" x14ac:dyDescent="0.25">
      <c r="A196" s="1" t="s">
        <v>1202</v>
      </c>
      <c r="B196" s="1" t="s">
        <v>1203</v>
      </c>
      <c r="C196" s="2">
        <v>45869</v>
      </c>
      <c r="D196" s="1" t="s">
        <v>1204</v>
      </c>
      <c r="E196" s="1" t="s">
        <v>1126</v>
      </c>
      <c r="F196" s="1" t="s">
        <v>1205</v>
      </c>
      <c r="G196" s="1">
        <v>283</v>
      </c>
      <c r="H196" s="1" t="s">
        <v>37</v>
      </c>
      <c r="I196" s="1" t="s">
        <v>77</v>
      </c>
      <c r="J196" s="1" t="s">
        <v>78</v>
      </c>
      <c r="K196" s="1" t="s">
        <v>51</v>
      </c>
      <c r="L196" s="1" t="s">
        <v>79</v>
      </c>
      <c r="M196" s="1" t="s">
        <v>80</v>
      </c>
      <c r="N196" s="1" t="s">
        <v>1206</v>
      </c>
      <c r="O196" s="1" t="s">
        <v>136</v>
      </c>
      <c r="P196" s="1">
        <v>9159741019</v>
      </c>
      <c r="Q196" s="1" t="s">
        <v>56</v>
      </c>
      <c r="R196" s="1" t="s">
        <v>137</v>
      </c>
      <c r="S196" s="1" t="s">
        <v>58</v>
      </c>
      <c r="T196" s="1" t="s">
        <v>59</v>
      </c>
      <c r="U196" s="1" t="s">
        <v>84</v>
      </c>
      <c r="V196" s="1" t="s">
        <v>166</v>
      </c>
      <c r="W196" s="1" t="s">
        <v>441</v>
      </c>
      <c r="X196" s="1" t="s">
        <v>296</v>
      </c>
      <c r="Y196" s="1" t="s">
        <v>38</v>
      </c>
      <c r="Z196" s="1" t="s">
        <v>64</v>
      </c>
      <c r="AA196" s="1" t="s">
        <v>38</v>
      </c>
      <c r="AB196" s="1" t="s">
        <v>65</v>
      </c>
      <c r="AC196" s="1" t="s">
        <v>86</v>
      </c>
      <c r="AD196" s="1" t="s">
        <v>67</v>
      </c>
      <c r="AE196" s="1" t="s">
        <v>129</v>
      </c>
      <c r="AF196" s="1" t="s">
        <v>117</v>
      </c>
      <c r="AG196" s="1" t="s">
        <v>118</v>
      </c>
      <c r="AH196" s="1" t="s">
        <v>42</v>
      </c>
      <c r="AI196" s="1">
        <f>IFERROR(_xlfn.XLOOKUP(Table1[[#This Row],[Audio Url]],Qc!C:C,Qc!F:F),"")</f>
        <v>0</v>
      </c>
      <c r="AJ196" s="1" t="str">
        <f>IFERROR(_xlfn.XLOOKUP(Table1[[#This Row],[Audio Url]],Qc!C:C,Qc!E:E),"")</f>
        <v>Correctly Done</v>
      </c>
      <c r="AK196" s="1" t="s">
        <v>38</v>
      </c>
      <c r="AL196" s="1" t="s">
        <v>38</v>
      </c>
      <c r="AM196" s="1" t="s">
        <v>43</v>
      </c>
      <c r="AN196" s="1" t="s">
        <v>2243</v>
      </c>
      <c r="AO196" t="str">
        <f>IF(Table1[[#This Row],[Audio Duration (in secs)]]&gt;180,"Greater than 3 Minutes","Less than 3 Minutes")</f>
        <v>Greater than 3 Minutes</v>
      </c>
      <c r="AP19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196" t="str">
        <f>IFERROR(VLOOKUP(Table1[[#This Row],[சாதி/Caste]],MApping!$E$1:$F$10,2,0),"Others")</f>
        <v>DEVENDRA KULA VELLALAR</v>
      </c>
      <c r="AR196">
        <f>VLOOKUP(Table1[[#This Row],[பாலினம்/Gender]],Factor!$F$26:$I$28,4,0)</f>
        <v>0.8936170212765957</v>
      </c>
      <c r="AS196">
        <f>VLOOKUP(Table1[[#This Row],[பதிலளித்தவரின் வயது/Age Group]],Factor!$F$35:$I$39,4,0)</f>
        <v>1.2824427480916032</v>
      </c>
      <c r="AT196">
        <f>VLOOKUP(Table1[[#This Row],[பதிலளித்தவரின் வயது/Age Group]]&amp;Table1[[#This Row],[பாலினம்/Gender]],Factor!$A$45:$G$53,7,0)</f>
        <v>0.95454545454545459</v>
      </c>
      <c r="AU1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196">
        <f>VLOOKUP(Table1[[#This Row],[Rev Caste]],Factor!$F$59:$I$68,4,0)</f>
        <v>1.6390243902439026</v>
      </c>
      <c r="AW196">
        <f>Table1[[#This Row],[2021 Ae Factor]]*Table1[[#This Row],[Age &amp; Gender Factor]]</f>
        <v>0.95454545454545459</v>
      </c>
      <c r="AX196">
        <f t="shared" si="6"/>
        <v>10.456443399999999</v>
      </c>
      <c r="AY196">
        <f t="shared" si="7"/>
        <v>78.701105200000001</v>
      </c>
    </row>
    <row r="197" spans="1:51" x14ac:dyDescent="0.25">
      <c r="A197" s="1" t="s">
        <v>1207</v>
      </c>
      <c r="B197" s="1" t="s">
        <v>1208</v>
      </c>
      <c r="C197" s="2">
        <v>45869</v>
      </c>
      <c r="D197" s="1" t="s">
        <v>1209</v>
      </c>
      <c r="E197" s="1" t="s">
        <v>1210</v>
      </c>
      <c r="F197" s="1" t="s">
        <v>1211</v>
      </c>
      <c r="G197" s="1">
        <v>114</v>
      </c>
      <c r="H197" s="1" t="s">
        <v>37</v>
      </c>
      <c r="I197" s="1" t="s">
        <v>110</v>
      </c>
      <c r="J197" s="1" t="s">
        <v>111</v>
      </c>
      <c r="K197" s="1" t="s">
        <v>51</v>
      </c>
      <c r="L197" s="1" t="s">
        <v>79</v>
      </c>
      <c r="M197" s="1" t="s">
        <v>1040</v>
      </c>
      <c r="N197" s="1" t="s">
        <v>1212</v>
      </c>
      <c r="O197" s="1" t="s">
        <v>55</v>
      </c>
      <c r="P197" s="1">
        <v>9342428531</v>
      </c>
      <c r="Q197" s="1" t="s">
        <v>82</v>
      </c>
      <c r="R197" s="1" t="s">
        <v>57</v>
      </c>
      <c r="S197" s="1" t="s">
        <v>114</v>
      </c>
      <c r="T197" s="1" t="s">
        <v>99</v>
      </c>
      <c r="U197" s="1" t="s">
        <v>302</v>
      </c>
      <c r="V197" s="1" t="s">
        <v>100</v>
      </c>
      <c r="W197" s="1" t="s">
        <v>101</v>
      </c>
      <c r="X197" s="1" t="s">
        <v>102</v>
      </c>
      <c r="Y197" s="1" t="s">
        <v>289</v>
      </c>
      <c r="Z197" s="1" t="s">
        <v>64</v>
      </c>
      <c r="AA197" s="1" t="s">
        <v>38</v>
      </c>
      <c r="AB197" s="1" t="s">
        <v>85</v>
      </c>
      <c r="AC197" s="1" t="s">
        <v>86</v>
      </c>
      <c r="AD197" s="1" t="s">
        <v>103</v>
      </c>
      <c r="AE197" s="1" t="s">
        <v>68</v>
      </c>
      <c r="AF197" s="1" t="s">
        <v>104</v>
      </c>
      <c r="AG197" s="1" t="s">
        <v>89</v>
      </c>
      <c r="AH197" s="1" t="s">
        <v>270</v>
      </c>
      <c r="AI197" s="1">
        <f>IFERROR(_xlfn.XLOOKUP(Table1[[#This Row],[Audio Url]],Qc!C:C,Qc!F:F),"")</f>
        <v>0</v>
      </c>
      <c r="AJ197" s="1" t="str">
        <f>IFERROR(_xlfn.XLOOKUP(Table1[[#This Row],[Audio Url]],Qc!C:C,Qc!E:E),"")</f>
        <v>Fake Audio/Empty Audio</v>
      </c>
      <c r="AK197" s="1" t="s">
        <v>38</v>
      </c>
      <c r="AL197" s="1" t="s">
        <v>38</v>
      </c>
      <c r="AM197" s="1" t="s">
        <v>43</v>
      </c>
      <c r="AN197" s="1" t="s">
        <v>2242</v>
      </c>
      <c r="AO197" t="str">
        <f>IF(Table1[[#This Row],[Audio Duration (in secs)]]&gt;180,"Greater than 3 Minutes","Less than 3 Minutes")</f>
        <v>Less than 3 Minutes</v>
      </c>
      <c r="AP19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7" t="str">
        <f>IFERROR(VLOOKUP(Table1[[#This Row],[சாதி/Caste]],MApping!$E$1:$F$10,2,0),"Others")</f>
        <v>MUTTARAIYAR</v>
      </c>
      <c r="AR197">
        <f>VLOOKUP(Table1[[#This Row],[பாலினம்/Gender]],Factor!$F$26:$I$28,4,0)</f>
        <v>1.1351351351351351</v>
      </c>
      <c r="AS197">
        <f>VLOOKUP(Table1[[#This Row],[பதிலளித்தவரின் வயது/Age Group]],Factor!$F$35:$I$39,4,0)</f>
        <v>0.84848484848484851</v>
      </c>
      <c r="AT197">
        <f>VLOOKUP(Table1[[#This Row],[பதிலளித்தவரின் வயது/Age Group]]&amp;Table1[[#This Row],[பாலினம்/Gender]],Factor!$A$45:$G$53,7,0)</f>
        <v>1.0769230769230769</v>
      </c>
      <c r="AU1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97">
        <f>VLOOKUP(Table1[[#This Row],[Rev Caste]],Factor!$F$59:$I$68,4,0)</f>
        <v>2.0275862068965518</v>
      </c>
      <c r="AW197">
        <f>Table1[[#This Row],[2021 Ae Factor]]*Table1[[#This Row],[Age &amp; Gender Factor]]</f>
        <v>2.1551383864726366</v>
      </c>
      <c r="AX197">
        <f t="shared" si="6"/>
        <v>10.450125099999999</v>
      </c>
      <c r="AY197">
        <f t="shared" si="7"/>
        <v>78.603247499999995</v>
      </c>
    </row>
    <row r="198" spans="1:51" x14ac:dyDescent="0.25">
      <c r="A198" s="1" t="s">
        <v>1213</v>
      </c>
      <c r="B198" s="1" t="s">
        <v>1214</v>
      </c>
      <c r="C198" s="2">
        <v>45869</v>
      </c>
      <c r="D198" s="1" t="s">
        <v>1215</v>
      </c>
      <c r="E198" s="1" t="s">
        <v>1210</v>
      </c>
      <c r="F198" s="1" t="s">
        <v>1216</v>
      </c>
      <c r="G198" s="1">
        <v>103</v>
      </c>
      <c r="H198" s="1" t="s">
        <v>37</v>
      </c>
      <c r="I198" s="1" t="s">
        <v>110</v>
      </c>
      <c r="J198" s="1" t="s">
        <v>111</v>
      </c>
      <c r="K198" s="1" t="s">
        <v>51</v>
      </c>
      <c r="L198" s="1" t="s">
        <v>79</v>
      </c>
      <c r="M198" s="1" t="s">
        <v>1040</v>
      </c>
      <c r="N198" s="1" t="s">
        <v>891</v>
      </c>
      <c r="O198" s="1" t="s">
        <v>55</v>
      </c>
      <c r="P198" s="1">
        <v>9092939980</v>
      </c>
      <c r="Q198" s="1" t="s">
        <v>39</v>
      </c>
      <c r="R198" s="1" t="s">
        <v>57</v>
      </c>
      <c r="S198" s="1" t="s">
        <v>114</v>
      </c>
      <c r="T198" s="1" t="s">
        <v>99</v>
      </c>
      <c r="U198" s="1" t="s">
        <v>302</v>
      </c>
      <c r="V198" s="1" t="s">
        <v>100</v>
      </c>
      <c r="W198" s="1" t="s">
        <v>101</v>
      </c>
      <c r="X198" s="1" t="s">
        <v>102</v>
      </c>
      <c r="Y198" s="1" t="s">
        <v>289</v>
      </c>
      <c r="Z198" s="1" t="s">
        <v>127</v>
      </c>
      <c r="AA198" s="1" t="s">
        <v>61</v>
      </c>
      <c r="AB198" s="1" t="s">
        <v>65</v>
      </c>
      <c r="AC198" s="1" t="s">
        <v>86</v>
      </c>
      <c r="AD198" s="1" t="s">
        <v>103</v>
      </c>
      <c r="AE198" s="1" t="s">
        <v>102</v>
      </c>
      <c r="AF198" s="1" t="s">
        <v>383</v>
      </c>
      <c r="AG198" s="1" t="s">
        <v>89</v>
      </c>
      <c r="AH198" s="1" t="s">
        <v>270</v>
      </c>
      <c r="AI198" s="1" t="str">
        <f>IFERROR(_xlfn.XLOOKUP(Table1[[#This Row],[Audio Url]],Qc!C:C,Qc!F:F),"")</f>
        <v xml:space="preserve">surveyor only asking name and number </v>
      </c>
      <c r="AJ198" s="1" t="str">
        <f>IFERROR(_xlfn.XLOOKUP(Table1[[#This Row],[Audio Url]],Qc!C:C,Qc!E:E),"")</f>
        <v>Not Doing It Properly</v>
      </c>
      <c r="AK198" s="1" t="s">
        <v>38</v>
      </c>
      <c r="AL198" s="1" t="s">
        <v>38</v>
      </c>
      <c r="AM198" s="1" t="s">
        <v>43</v>
      </c>
      <c r="AN198" s="1" t="s">
        <v>2243</v>
      </c>
      <c r="AO198" t="str">
        <f>IF(Table1[[#This Row],[Audio Duration (in secs)]]&gt;180,"Greater than 3 Minutes","Less than 3 Minutes")</f>
        <v>Less than 3 Minutes</v>
      </c>
      <c r="AP19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198" t="str">
        <f>IFERROR(VLOOKUP(Table1[[#This Row],[சாதி/Caste]],MApping!$E$1:$F$10,2,0),"Others")</f>
        <v>MUTTARAIYAR</v>
      </c>
      <c r="AR198">
        <f>VLOOKUP(Table1[[#This Row],[பாலினம்/Gender]],Factor!$F$26:$I$28,4,0)</f>
        <v>1.1351351351351351</v>
      </c>
      <c r="AS198">
        <f>VLOOKUP(Table1[[#This Row],[பதிலளித்தவரின் வயது/Age Group]],Factor!$F$35:$I$39,4,0)</f>
        <v>0.84</v>
      </c>
      <c r="AT198">
        <f>VLOOKUP(Table1[[#This Row],[பதிலளித்தவரின் வயது/Age Group]]&amp;Table1[[#This Row],[பாலினம்/Gender]],Factor!$A$45:$G$53,7,0)</f>
        <v>0.80769230769230771</v>
      </c>
      <c r="AU1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198">
        <f>VLOOKUP(Table1[[#This Row],[Rev Caste]],Factor!$F$59:$I$68,4,0)</f>
        <v>2.0275862068965518</v>
      </c>
      <c r="AW198">
        <f>Table1[[#This Row],[2021 Ae Factor]]*Table1[[#This Row],[Age &amp; Gender Factor]]</f>
        <v>1.6163537898544778</v>
      </c>
      <c r="AX198">
        <f t="shared" si="6"/>
        <v>10.4500429</v>
      </c>
      <c r="AY198">
        <f t="shared" si="7"/>
        <v>78.603180399999999</v>
      </c>
    </row>
    <row r="199" spans="1:51" x14ac:dyDescent="0.25">
      <c r="A199" s="1" t="s">
        <v>1217</v>
      </c>
      <c r="B199" s="1" t="s">
        <v>1218</v>
      </c>
      <c r="C199" s="2">
        <v>45869</v>
      </c>
      <c r="D199" s="1" t="s">
        <v>1219</v>
      </c>
      <c r="E199" s="1" t="s">
        <v>1220</v>
      </c>
      <c r="F199" s="1" t="s">
        <v>1221</v>
      </c>
      <c r="G199" s="1">
        <v>176</v>
      </c>
      <c r="H199" s="1" t="s">
        <v>37</v>
      </c>
      <c r="I199" s="1" t="s">
        <v>77</v>
      </c>
      <c r="J199" s="1" t="s">
        <v>78</v>
      </c>
      <c r="K199" s="1" t="s">
        <v>51</v>
      </c>
      <c r="L199" s="1" t="s">
        <v>79</v>
      </c>
      <c r="M199" s="1" t="s">
        <v>80</v>
      </c>
      <c r="N199" s="1" t="s">
        <v>1222</v>
      </c>
      <c r="O199" s="1" t="s">
        <v>136</v>
      </c>
      <c r="P199" s="1">
        <v>7826904561</v>
      </c>
      <c r="Q199" s="1" t="s">
        <v>82</v>
      </c>
      <c r="R199" s="1" t="s">
        <v>57</v>
      </c>
      <c r="S199" s="1" t="s">
        <v>58</v>
      </c>
      <c r="T199" s="1" t="s">
        <v>99</v>
      </c>
      <c r="U199" s="1" t="s">
        <v>302</v>
      </c>
      <c r="V199" s="1" t="s">
        <v>61</v>
      </c>
      <c r="W199" s="1" t="s">
        <v>62</v>
      </c>
      <c r="X199" s="1" t="s">
        <v>63</v>
      </c>
      <c r="Y199" s="1" t="s">
        <v>38</v>
      </c>
      <c r="Z199" s="1" t="s">
        <v>64</v>
      </c>
      <c r="AA199" s="1" t="s">
        <v>38</v>
      </c>
      <c r="AB199" s="1" t="s">
        <v>85</v>
      </c>
      <c r="AC199" s="1" t="s">
        <v>86</v>
      </c>
      <c r="AD199" s="1" t="s">
        <v>67</v>
      </c>
      <c r="AE199" s="1" t="s">
        <v>624</v>
      </c>
      <c r="AF199" s="1" t="s">
        <v>69</v>
      </c>
      <c r="AG199" s="1" t="s">
        <v>118</v>
      </c>
      <c r="AH199" s="1" t="s">
        <v>42</v>
      </c>
      <c r="AI199" s="1">
        <f>IFERROR(_xlfn.XLOOKUP(Table1[[#This Row],[Audio Url]],Qc!C:C,Qc!F:F),"")</f>
        <v>0</v>
      </c>
      <c r="AJ199" s="1" t="str">
        <f>IFERROR(_xlfn.XLOOKUP(Table1[[#This Row],[Audio Url]],Qc!C:C,Qc!E:E),"")</f>
        <v>Correctly Done</v>
      </c>
      <c r="AK199" s="1" t="s">
        <v>38</v>
      </c>
      <c r="AL199" s="1" t="s">
        <v>38</v>
      </c>
      <c r="AM199" s="1" t="s">
        <v>43</v>
      </c>
      <c r="AN199" s="1" t="s">
        <v>2243</v>
      </c>
      <c r="AO199" t="str">
        <f>IF(Table1[[#This Row],[Audio Duration (in secs)]]&gt;180,"Greater than 3 Minutes","Less than 3 Minutes")</f>
        <v>Less than 3 Minutes</v>
      </c>
      <c r="AP19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199" t="str">
        <f>IFERROR(VLOOKUP(Table1[[#This Row],[சாதி/Caste]],MApping!$E$1:$F$10,2,0),"Others")</f>
        <v>DEVENDRA KULA VELLALAR</v>
      </c>
      <c r="AR199">
        <f>VLOOKUP(Table1[[#This Row],[பாலினம்/Gender]],Factor!$F$26:$I$28,4,0)</f>
        <v>0.8936170212765957</v>
      </c>
      <c r="AS199">
        <f>VLOOKUP(Table1[[#This Row],[பதிலளித்தவரின் வயது/Age Group]],Factor!$F$35:$I$39,4,0)</f>
        <v>0.84848484848484851</v>
      </c>
      <c r="AT199">
        <f>VLOOKUP(Table1[[#This Row],[பதிலளித்தவரின் வயது/Age Group]]&amp;Table1[[#This Row],[பாலினம்/Gender]],Factor!$A$45:$G$53,7,0)</f>
        <v>0.70000000000000007</v>
      </c>
      <c r="AU1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199">
        <f>VLOOKUP(Table1[[#This Row],[Rev Caste]],Factor!$F$59:$I$68,4,0)</f>
        <v>1.6390243902439026</v>
      </c>
      <c r="AW199">
        <f>Table1[[#This Row],[2021 Ae Factor]]*Table1[[#This Row],[Age &amp; Gender Factor]]</f>
        <v>0.41435355980046362</v>
      </c>
      <c r="AX199">
        <f t="shared" si="6"/>
        <v>10.4565222</v>
      </c>
      <c r="AY199">
        <f t="shared" si="7"/>
        <v>78.701010100000005</v>
      </c>
    </row>
    <row r="200" spans="1:51" x14ac:dyDescent="0.25">
      <c r="A200" s="1" t="s">
        <v>1223</v>
      </c>
      <c r="B200" s="1" t="s">
        <v>1224</v>
      </c>
      <c r="C200" s="2">
        <v>45869</v>
      </c>
      <c r="D200" s="1" t="s">
        <v>1225</v>
      </c>
      <c r="E200" s="1" t="s">
        <v>1210</v>
      </c>
      <c r="F200" s="1" t="s">
        <v>1226</v>
      </c>
      <c r="G200" s="1">
        <v>130</v>
      </c>
      <c r="H200" s="1" t="s">
        <v>37</v>
      </c>
      <c r="I200" s="1" t="s">
        <v>110</v>
      </c>
      <c r="J200" s="1" t="s">
        <v>111</v>
      </c>
      <c r="K200" s="1" t="s">
        <v>51</v>
      </c>
      <c r="L200" s="1" t="s">
        <v>79</v>
      </c>
      <c r="M200" s="1" t="s">
        <v>1040</v>
      </c>
      <c r="N200" s="1" t="s">
        <v>1227</v>
      </c>
      <c r="O200" s="1" t="s">
        <v>136</v>
      </c>
      <c r="P200" s="1">
        <v>8865432908</v>
      </c>
      <c r="Q200" s="1" t="s">
        <v>39</v>
      </c>
      <c r="R200" s="1" t="s">
        <v>137</v>
      </c>
      <c r="S200" s="1" t="s">
        <v>114</v>
      </c>
      <c r="T200" s="1" t="s">
        <v>99</v>
      </c>
      <c r="U200" s="1" t="s">
        <v>302</v>
      </c>
      <c r="V200" s="1" t="s">
        <v>100</v>
      </c>
      <c r="W200" s="1" t="s">
        <v>101</v>
      </c>
      <c r="X200" s="1" t="s">
        <v>102</v>
      </c>
      <c r="Y200" s="1" t="s">
        <v>289</v>
      </c>
      <c r="Z200" s="1" t="s">
        <v>64</v>
      </c>
      <c r="AA200" s="1" t="s">
        <v>38</v>
      </c>
      <c r="AB200" s="1" t="s">
        <v>85</v>
      </c>
      <c r="AC200" s="1" t="s">
        <v>66</v>
      </c>
      <c r="AD200" s="1" t="s">
        <v>116</v>
      </c>
      <c r="AE200" s="1" t="s">
        <v>68</v>
      </c>
      <c r="AF200" s="1" t="s">
        <v>383</v>
      </c>
      <c r="AG200" s="1" t="s">
        <v>89</v>
      </c>
      <c r="AH200" s="1" t="s">
        <v>71</v>
      </c>
      <c r="AI200" s="1">
        <f>IFERROR(_xlfn.XLOOKUP(Table1[[#This Row],[Audio Url]],Qc!C:C,Qc!F:F),"")</f>
        <v>0</v>
      </c>
      <c r="AJ200" s="1" t="str">
        <f>IFERROR(_xlfn.XLOOKUP(Table1[[#This Row],[Audio Url]],Qc!C:C,Qc!E:E),"")</f>
        <v>Not Asking All The Questions</v>
      </c>
      <c r="AK200" s="1" t="s">
        <v>38</v>
      </c>
      <c r="AL200" s="1" t="s">
        <v>38</v>
      </c>
      <c r="AM200" s="1" t="s">
        <v>43</v>
      </c>
      <c r="AN200" s="1" t="s">
        <v>2243</v>
      </c>
      <c r="AO200" t="str">
        <f>IF(Table1[[#This Row],[Audio Duration (in secs)]]&gt;180,"Greater than 3 Minutes","Less than 3 Minutes")</f>
        <v>Less than 3 Minutes</v>
      </c>
      <c r="AP20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00" t="str">
        <f>IFERROR(VLOOKUP(Table1[[#This Row],[சாதி/Caste]],MApping!$E$1:$F$10,2,0),"Others")</f>
        <v>URALI GOUNDER</v>
      </c>
      <c r="AR200">
        <f>VLOOKUP(Table1[[#This Row],[பாலினம்/Gender]],Factor!$F$26:$I$28,4,0)</f>
        <v>0.8936170212765957</v>
      </c>
      <c r="AS200">
        <f>VLOOKUP(Table1[[#This Row],[பதிலளித்தவரின் வயது/Age Group]],Factor!$F$35:$I$39,4,0)</f>
        <v>0.84</v>
      </c>
      <c r="AT200">
        <f>VLOOKUP(Table1[[#This Row],[பதிலளித்தவரின் வயது/Age Group]]&amp;Table1[[#This Row],[பாலினம்/Gender]],Factor!$A$45:$G$53,7,0)</f>
        <v>0.875</v>
      </c>
      <c r="AU2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00">
        <f>VLOOKUP(Table1[[#This Row],[Rev Caste]],Factor!$F$59:$I$68,4,0)</f>
        <v>1.3034482758620689</v>
      </c>
      <c r="AW200">
        <f>Table1[[#This Row],[2021 Ae Factor]]*Table1[[#This Row],[Age &amp; Gender Factor]]</f>
        <v>1.7510499390090175</v>
      </c>
      <c r="AX200">
        <f t="shared" si="6"/>
        <v>10.45036</v>
      </c>
      <c r="AY200">
        <f t="shared" si="7"/>
        <v>78.603362200000007</v>
      </c>
    </row>
    <row r="201" spans="1:51" x14ac:dyDescent="0.25">
      <c r="A201" s="1" t="s">
        <v>1228</v>
      </c>
      <c r="B201" s="1" t="s">
        <v>1229</v>
      </c>
      <c r="C201" s="2">
        <v>45869</v>
      </c>
      <c r="D201" s="1" t="s">
        <v>1230</v>
      </c>
      <c r="E201" s="1" t="s">
        <v>1231</v>
      </c>
      <c r="F201" s="1" t="s">
        <v>1232</v>
      </c>
      <c r="G201" s="1">
        <v>186</v>
      </c>
      <c r="H201" s="1" t="s">
        <v>37</v>
      </c>
      <c r="I201" s="1" t="s">
        <v>110</v>
      </c>
      <c r="J201" s="1" t="s">
        <v>111</v>
      </c>
      <c r="K201" s="1" t="s">
        <v>51</v>
      </c>
      <c r="L201" s="1" t="s">
        <v>79</v>
      </c>
      <c r="M201" s="1" t="s">
        <v>1040</v>
      </c>
      <c r="N201" s="1" t="s">
        <v>1233</v>
      </c>
      <c r="O201" s="1" t="s">
        <v>136</v>
      </c>
      <c r="P201" s="1">
        <v>9159308224</v>
      </c>
      <c r="Q201" s="1" t="s">
        <v>39</v>
      </c>
      <c r="R201" s="1" t="s">
        <v>137</v>
      </c>
      <c r="S201" s="1" t="s">
        <v>114</v>
      </c>
      <c r="T201" s="1" t="s">
        <v>99</v>
      </c>
      <c r="U201" s="1" t="s">
        <v>84</v>
      </c>
      <c r="V201" s="1" t="s">
        <v>100</v>
      </c>
      <c r="W201" s="1" t="s">
        <v>126</v>
      </c>
      <c r="X201" s="1" t="s">
        <v>102</v>
      </c>
      <c r="Y201" s="1" t="s">
        <v>96</v>
      </c>
      <c r="Z201" s="1" t="s">
        <v>127</v>
      </c>
      <c r="AA201" s="1" t="s">
        <v>100</v>
      </c>
      <c r="AB201" s="1" t="s">
        <v>59</v>
      </c>
      <c r="AC201" s="1" t="s">
        <v>128</v>
      </c>
      <c r="AD201" s="1" t="s">
        <v>116</v>
      </c>
      <c r="AE201" s="1" t="s">
        <v>68</v>
      </c>
      <c r="AF201" s="1" t="s">
        <v>383</v>
      </c>
      <c r="AG201" s="1" t="s">
        <v>70</v>
      </c>
      <c r="AH201" s="1" t="s">
        <v>270</v>
      </c>
      <c r="AI201" s="1">
        <f>IFERROR(_xlfn.XLOOKUP(Table1[[#This Row],[Audio Url]],Qc!C:C,Qc!F:F),"")</f>
        <v>0</v>
      </c>
      <c r="AJ201" s="1" t="str">
        <f>IFERROR(_xlfn.XLOOKUP(Table1[[#This Row],[Audio Url]],Qc!C:C,Qc!E:E),"")</f>
        <v>Correctly Done</v>
      </c>
      <c r="AK201" s="1" t="s">
        <v>38</v>
      </c>
      <c r="AL201" s="1" t="s">
        <v>38</v>
      </c>
      <c r="AM201" s="1" t="s">
        <v>43</v>
      </c>
      <c r="AN201" s="1" t="s">
        <v>2243</v>
      </c>
      <c r="AO201" t="str">
        <f>IF(Table1[[#This Row],[Audio Duration (in secs)]]&gt;180,"Greater than 3 Minutes","Less than 3 Minutes")</f>
        <v>Greater than 3 Minutes</v>
      </c>
      <c r="AP20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01" t="str">
        <f>IFERROR(VLOOKUP(Table1[[#This Row],[சாதி/Caste]],MApping!$E$1:$F$10,2,0),"Others")</f>
        <v>MUTTARAIYAR</v>
      </c>
      <c r="AR201">
        <f>VLOOKUP(Table1[[#This Row],[பாலினம்/Gender]],Factor!$F$26:$I$28,4,0)</f>
        <v>0.8936170212765957</v>
      </c>
      <c r="AS201">
        <f>VLOOKUP(Table1[[#This Row],[பதிலளித்தவரின் வயது/Age Group]],Factor!$F$35:$I$39,4,0)</f>
        <v>0.84</v>
      </c>
      <c r="AT201">
        <f>VLOOKUP(Table1[[#This Row],[பதிலளித்தவரின் வயது/Age Group]]&amp;Table1[[#This Row],[பாலினம்/Gender]],Factor!$A$45:$G$53,7,0)</f>
        <v>0.875</v>
      </c>
      <c r="AU2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01">
        <f>VLOOKUP(Table1[[#This Row],[Rev Caste]],Factor!$F$59:$I$68,4,0)</f>
        <v>2.0275862068965518</v>
      </c>
      <c r="AW201">
        <f>Table1[[#This Row],[2021 Ae Factor]]*Table1[[#This Row],[Age &amp; Gender Factor]]</f>
        <v>1.7510499390090175</v>
      </c>
      <c r="AX201">
        <f t="shared" si="6"/>
        <v>10.451117399999999</v>
      </c>
      <c r="AY201">
        <f t="shared" si="7"/>
        <v>78.602755200000004</v>
      </c>
    </row>
    <row r="202" spans="1:51" x14ac:dyDescent="0.25">
      <c r="A202" s="1" t="s">
        <v>1234</v>
      </c>
      <c r="B202" s="1" t="s">
        <v>1235</v>
      </c>
      <c r="C202" s="2">
        <v>45869</v>
      </c>
      <c r="D202" s="1" t="s">
        <v>1236</v>
      </c>
      <c r="E202" s="1" t="s">
        <v>341</v>
      </c>
      <c r="F202" s="1" t="s">
        <v>1237</v>
      </c>
      <c r="G202" s="1">
        <v>254</v>
      </c>
      <c r="H202" s="1" t="s">
        <v>37</v>
      </c>
      <c r="I202" s="1" t="s">
        <v>77</v>
      </c>
      <c r="J202" s="1" t="s">
        <v>78</v>
      </c>
      <c r="K202" s="1" t="s">
        <v>51</v>
      </c>
      <c r="L202" s="1" t="s">
        <v>79</v>
      </c>
      <c r="M202" s="1" t="s">
        <v>80</v>
      </c>
      <c r="N202" s="1" t="s">
        <v>1238</v>
      </c>
      <c r="O202" s="1" t="s">
        <v>136</v>
      </c>
      <c r="P202" s="1">
        <v>9003075650</v>
      </c>
      <c r="Q202" s="1" t="s">
        <v>82</v>
      </c>
      <c r="R202" s="1" t="s">
        <v>137</v>
      </c>
      <c r="S202" s="1" t="s">
        <v>58</v>
      </c>
      <c r="T202" s="1" t="s">
        <v>138</v>
      </c>
      <c r="U202" s="1" t="s">
        <v>84</v>
      </c>
      <c r="V202" s="1" t="s">
        <v>166</v>
      </c>
      <c r="W202" s="1" t="s">
        <v>126</v>
      </c>
      <c r="X202" s="1" t="s">
        <v>102</v>
      </c>
      <c r="Y202" s="1" t="s">
        <v>96</v>
      </c>
      <c r="Z202" s="1" t="s">
        <v>127</v>
      </c>
      <c r="AA202" s="1" t="s">
        <v>100</v>
      </c>
      <c r="AB202" s="1" t="s">
        <v>65</v>
      </c>
      <c r="AC202" s="1" t="s">
        <v>66</v>
      </c>
      <c r="AD202" s="1" t="s">
        <v>103</v>
      </c>
      <c r="AE202" s="1" t="s">
        <v>68</v>
      </c>
      <c r="AF202" s="1" t="s">
        <v>117</v>
      </c>
      <c r="AG202" s="1" t="s">
        <v>118</v>
      </c>
      <c r="AH202" s="1" t="s">
        <v>119</v>
      </c>
      <c r="AI202" s="1">
        <f>IFERROR(_xlfn.XLOOKUP(Table1[[#This Row],[Audio Url]],Qc!C:C,Qc!F:F),"")</f>
        <v>0</v>
      </c>
      <c r="AJ202" s="1" t="str">
        <f>IFERROR(_xlfn.XLOOKUP(Table1[[#This Row],[Audio Url]],Qc!C:C,Qc!E:E),"")</f>
        <v>Correctly Done</v>
      </c>
      <c r="AK202" s="1" t="s">
        <v>38</v>
      </c>
      <c r="AL202" s="1" t="s">
        <v>38</v>
      </c>
      <c r="AM202" s="1" t="s">
        <v>43</v>
      </c>
      <c r="AN202" s="1" t="s">
        <v>2243</v>
      </c>
      <c r="AO202" t="str">
        <f>IF(Table1[[#This Row],[Audio Duration (in secs)]]&gt;180,"Greater than 3 Minutes","Less than 3 Minutes")</f>
        <v>Greater than 3 Minutes</v>
      </c>
      <c r="AP20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02" t="str">
        <f>IFERROR(VLOOKUP(Table1[[#This Row],[சாதி/Caste]],MApping!$E$1:$F$10,2,0),"Others")</f>
        <v>PALLAR SC</v>
      </c>
      <c r="AR202">
        <f>VLOOKUP(Table1[[#This Row],[பாலினம்/Gender]],Factor!$F$26:$I$28,4,0)</f>
        <v>0.8936170212765957</v>
      </c>
      <c r="AS202">
        <f>VLOOKUP(Table1[[#This Row],[பதிலளித்தவரின் வயது/Age Group]],Factor!$F$35:$I$39,4,0)</f>
        <v>0.84848484848484851</v>
      </c>
      <c r="AT202">
        <f>VLOOKUP(Table1[[#This Row],[பதிலளித்தவரின் வயது/Age Group]]&amp;Table1[[#This Row],[பாலினம்/Gender]],Factor!$A$45:$G$53,7,0)</f>
        <v>0.70000000000000007</v>
      </c>
      <c r="AU2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02">
        <f>VLOOKUP(Table1[[#This Row],[Rev Caste]],Factor!$F$59:$I$68,4,0)</f>
        <v>2.1</v>
      </c>
      <c r="AW202">
        <f>Table1[[#This Row],[2021 Ae Factor]]*Table1[[#This Row],[Age &amp; Gender Factor]]</f>
        <v>0.70000000000000007</v>
      </c>
      <c r="AX202">
        <f t="shared" si="6"/>
        <v>10.456422</v>
      </c>
      <c r="AY202">
        <f t="shared" si="7"/>
        <v>78.700312800000006</v>
      </c>
    </row>
    <row r="203" spans="1:51" x14ac:dyDescent="0.25">
      <c r="A203" s="1" t="s">
        <v>1239</v>
      </c>
      <c r="B203" s="1" t="s">
        <v>1240</v>
      </c>
      <c r="C203" s="2">
        <v>45869</v>
      </c>
      <c r="D203" s="1" t="s">
        <v>1241</v>
      </c>
      <c r="E203" s="1" t="s">
        <v>1242</v>
      </c>
      <c r="F203" s="1" t="s">
        <v>1243</v>
      </c>
      <c r="G203" s="1">
        <v>501</v>
      </c>
      <c r="H203" s="1" t="s">
        <v>37</v>
      </c>
      <c r="I203" s="1" t="s">
        <v>49</v>
      </c>
      <c r="J203" s="1" t="s">
        <v>50</v>
      </c>
      <c r="K203" s="1" t="s">
        <v>51</v>
      </c>
      <c r="L203" s="1" t="s">
        <v>52</v>
      </c>
      <c r="M203" s="1" t="s">
        <v>52</v>
      </c>
      <c r="N203" s="1" t="s">
        <v>247</v>
      </c>
      <c r="O203" s="1" t="s">
        <v>136</v>
      </c>
      <c r="P203" s="1">
        <v>9043608828</v>
      </c>
      <c r="Q203" s="1" t="s">
        <v>56</v>
      </c>
      <c r="R203" s="1" t="s">
        <v>137</v>
      </c>
      <c r="S203" s="1" t="s">
        <v>58</v>
      </c>
      <c r="T203" s="1" t="s">
        <v>99</v>
      </c>
      <c r="U203" s="1" t="s">
        <v>84</v>
      </c>
      <c r="V203" s="1" t="s">
        <v>296</v>
      </c>
      <c r="W203" s="1" t="s">
        <v>198</v>
      </c>
      <c r="X203" s="1" t="s">
        <v>88</v>
      </c>
      <c r="Y203" s="1" t="s">
        <v>289</v>
      </c>
      <c r="Z203" s="1" t="s">
        <v>64</v>
      </c>
      <c r="AA203" s="1" t="s">
        <v>38</v>
      </c>
      <c r="AB203" s="1" t="s">
        <v>85</v>
      </c>
      <c r="AC203" s="1" t="s">
        <v>86</v>
      </c>
      <c r="AD203" s="1" t="s">
        <v>116</v>
      </c>
      <c r="AE203" s="1" t="s">
        <v>88</v>
      </c>
      <c r="AF203" s="1" t="s">
        <v>69</v>
      </c>
      <c r="AG203" s="1" t="s">
        <v>70</v>
      </c>
      <c r="AH203" s="1" t="s">
        <v>71</v>
      </c>
      <c r="AI203" s="1">
        <f>IFERROR(_xlfn.XLOOKUP(Table1[[#This Row],[Audio Url]],Qc!C:C,Qc!F:F),"")</f>
        <v>0</v>
      </c>
      <c r="AJ203" s="1" t="str">
        <f>IFERROR(_xlfn.XLOOKUP(Table1[[#This Row],[Audio Url]],Qc!C:C,Qc!E:E),"")</f>
        <v>Correctly Done</v>
      </c>
      <c r="AK203" s="1" t="s">
        <v>38</v>
      </c>
      <c r="AL203" s="1" t="s">
        <v>38</v>
      </c>
      <c r="AM203" s="1" t="s">
        <v>43</v>
      </c>
      <c r="AN203" s="1" t="s">
        <v>2243</v>
      </c>
      <c r="AO203" t="str">
        <f>IF(Table1[[#This Row],[Audio Duration (in secs)]]&gt;180,"Greater than 3 Minutes","Less than 3 Minutes")</f>
        <v>Greater than 3 Minutes</v>
      </c>
      <c r="AP20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NTK</v>
      </c>
      <c r="AQ203" t="str">
        <f>IFERROR(VLOOKUP(Table1[[#This Row],[சாதி/Caste]],MApping!$E$1:$F$10,2,0),"Others")</f>
        <v>URALI GOUNDER</v>
      </c>
      <c r="AR203">
        <f>VLOOKUP(Table1[[#This Row],[பாலினம்/Gender]],Factor!$F$26:$I$28,4,0)</f>
        <v>0.8936170212765957</v>
      </c>
      <c r="AS203">
        <f>VLOOKUP(Table1[[#This Row],[பதிலளித்தவரின் வயது/Age Group]],Factor!$F$35:$I$39,4,0)</f>
        <v>1.2824427480916032</v>
      </c>
      <c r="AT203">
        <f>VLOOKUP(Table1[[#This Row],[பதிலளித்தவரின் வயது/Age Group]]&amp;Table1[[#This Row],[பாலினம்/Gender]],Factor!$A$45:$G$53,7,0)</f>
        <v>0.95454545454545459</v>
      </c>
      <c r="AU2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203">
        <f>VLOOKUP(Table1[[#This Row],[Rev Caste]],Factor!$F$59:$I$68,4,0)</f>
        <v>1.3034482758620689</v>
      </c>
      <c r="AW203">
        <f>Table1[[#This Row],[2021 Ae Factor]]*Table1[[#This Row],[Age &amp; Gender Factor]]</f>
        <v>1.2576534742742362</v>
      </c>
      <c r="AX203">
        <f t="shared" si="6"/>
        <v>10.61539</v>
      </c>
      <c r="AY203">
        <f t="shared" si="7"/>
        <v>78.515628300000003</v>
      </c>
    </row>
    <row r="204" spans="1:51" x14ac:dyDescent="0.25">
      <c r="A204" s="1" t="s">
        <v>1244</v>
      </c>
      <c r="B204" s="1" t="s">
        <v>1245</v>
      </c>
      <c r="C204" s="2">
        <v>45869</v>
      </c>
      <c r="D204" s="1" t="s">
        <v>1246</v>
      </c>
      <c r="E204" s="1" t="s">
        <v>38</v>
      </c>
      <c r="F204" s="1" t="s">
        <v>1247</v>
      </c>
      <c r="G204" s="1">
        <v>94</v>
      </c>
      <c r="H204" s="1" t="s">
        <v>37</v>
      </c>
      <c r="I204" s="1" t="s">
        <v>110</v>
      </c>
      <c r="J204" s="1" t="s">
        <v>111</v>
      </c>
      <c r="K204" s="1" t="s">
        <v>51</v>
      </c>
      <c r="L204" s="1" t="s">
        <v>79</v>
      </c>
      <c r="M204" s="1" t="s">
        <v>1040</v>
      </c>
      <c r="N204" s="1" t="s">
        <v>1248</v>
      </c>
      <c r="O204" s="1" t="s">
        <v>136</v>
      </c>
      <c r="P204" s="1">
        <v>8098808773</v>
      </c>
      <c r="Q204" s="1" t="s">
        <v>56</v>
      </c>
      <c r="R204" s="1" t="s">
        <v>137</v>
      </c>
      <c r="S204" s="1" t="s">
        <v>114</v>
      </c>
      <c r="T204" s="1" t="s">
        <v>99</v>
      </c>
      <c r="U204" s="1" t="s">
        <v>84</v>
      </c>
      <c r="V204" s="1" t="s">
        <v>100</v>
      </c>
      <c r="W204" s="1" t="s">
        <v>126</v>
      </c>
      <c r="X204" s="1" t="s">
        <v>63</v>
      </c>
      <c r="Y204" s="1" t="s">
        <v>38</v>
      </c>
      <c r="Z204" s="1" t="s">
        <v>127</v>
      </c>
      <c r="AA204" s="1" t="s">
        <v>61</v>
      </c>
      <c r="AB204" s="1" t="s">
        <v>85</v>
      </c>
      <c r="AC204" s="1" t="s">
        <v>86</v>
      </c>
      <c r="AD204" s="1" t="s">
        <v>116</v>
      </c>
      <c r="AE204" s="1" t="s">
        <v>68</v>
      </c>
      <c r="AF204" s="1" t="s">
        <v>69</v>
      </c>
      <c r="AG204" s="1" t="s">
        <v>70</v>
      </c>
      <c r="AH204" s="1" t="s">
        <v>270</v>
      </c>
      <c r="AI204" s="1">
        <f>IFERROR(_xlfn.XLOOKUP(Table1[[#This Row],[Audio Url]],Qc!C:C,Qc!F:F),"")</f>
        <v>0</v>
      </c>
      <c r="AJ204" s="1" t="str">
        <f>IFERROR(_xlfn.XLOOKUP(Table1[[#This Row],[Audio Url]],Qc!C:C,Qc!E:E),"")</f>
        <v>Fake Audio/Empty Audio</v>
      </c>
      <c r="AK204" s="1" t="s">
        <v>38</v>
      </c>
      <c r="AL204" s="1" t="s">
        <v>38</v>
      </c>
      <c r="AM204" s="1" t="s">
        <v>43</v>
      </c>
      <c r="AN204" s="1" t="s">
        <v>2242</v>
      </c>
      <c r="AO204" t="str">
        <f>IF(Table1[[#This Row],[Audio Duration (in secs)]]&gt;180,"Greater than 3 Minutes","Less than 3 Minutes")</f>
        <v>Less than 3 Minutes</v>
      </c>
      <c r="AP20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04" t="str">
        <f>IFERROR(VLOOKUP(Table1[[#This Row],[சாதி/Caste]],MApping!$E$1:$F$10,2,0),"Others")</f>
        <v>MUTTARAIYAR</v>
      </c>
      <c r="AR204">
        <f>VLOOKUP(Table1[[#This Row],[பாலினம்/Gender]],Factor!$F$26:$I$28,4,0)</f>
        <v>0.8936170212765957</v>
      </c>
      <c r="AS204">
        <f>VLOOKUP(Table1[[#This Row],[பதிலளித்தவரின் வயது/Age Group]],Factor!$F$35:$I$39,4,0)</f>
        <v>1.2824427480916032</v>
      </c>
      <c r="AT204">
        <f>VLOOKUP(Table1[[#This Row],[பதிலளித்தவரின் வயது/Age Group]]&amp;Table1[[#This Row],[பாலினம்/Gender]],Factor!$A$45:$G$53,7,0)</f>
        <v>0.95454545454545459</v>
      </c>
      <c r="AU2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04">
        <f>VLOOKUP(Table1[[#This Row],[Rev Caste]],Factor!$F$59:$I$68,4,0)</f>
        <v>2.0275862068965518</v>
      </c>
      <c r="AW204">
        <f>Table1[[#This Row],[2021 Ae Factor]]*Table1[[#This Row],[Age &amp; Gender Factor]]</f>
        <v>1.9102362971007465</v>
      </c>
      <c r="AX204">
        <f t="shared" si="6"/>
        <v>10.449914</v>
      </c>
      <c r="AY204">
        <f t="shared" si="7"/>
        <v>78.603921999999997</v>
      </c>
    </row>
    <row r="205" spans="1:51" x14ac:dyDescent="0.25">
      <c r="A205" s="1" t="s">
        <v>1249</v>
      </c>
      <c r="B205" s="1" t="s">
        <v>1250</v>
      </c>
      <c r="C205" s="2">
        <v>45869</v>
      </c>
      <c r="D205" s="1" t="s">
        <v>1251</v>
      </c>
      <c r="E205" s="1" t="s">
        <v>1101</v>
      </c>
      <c r="F205" s="1" t="s">
        <v>1252</v>
      </c>
      <c r="G205" s="1">
        <v>128</v>
      </c>
      <c r="H205" s="1" t="s">
        <v>37</v>
      </c>
      <c r="I205" s="1" t="s">
        <v>110</v>
      </c>
      <c r="J205" s="1" t="s">
        <v>111</v>
      </c>
      <c r="K205" s="1" t="s">
        <v>51</v>
      </c>
      <c r="L205" s="1" t="s">
        <v>79</v>
      </c>
      <c r="M205" s="1" t="s">
        <v>1040</v>
      </c>
      <c r="N205" s="1" t="s">
        <v>1253</v>
      </c>
      <c r="O205" s="1" t="s">
        <v>55</v>
      </c>
      <c r="P205" s="1">
        <v>9342420715</v>
      </c>
      <c r="Q205" s="1" t="s">
        <v>82</v>
      </c>
      <c r="R205" s="1" t="s">
        <v>57</v>
      </c>
      <c r="S205" s="1" t="s">
        <v>58</v>
      </c>
      <c r="T205" s="1" t="s">
        <v>138</v>
      </c>
      <c r="U205" s="1" t="s">
        <v>302</v>
      </c>
      <c r="V205" s="1" t="s">
        <v>61</v>
      </c>
      <c r="W205" s="1" t="s">
        <v>62</v>
      </c>
      <c r="X205" s="1" t="s">
        <v>102</v>
      </c>
      <c r="Y205" s="1" t="s">
        <v>289</v>
      </c>
      <c r="Z205" s="1" t="s">
        <v>127</v>
      </c>
      <c r="AA205" s="1" t="s">
        <v>61</v>
      </c>
      <c r="AB205" s="1" t="s">
        <v>85</v>
      </c>
      <c r="AC205" s="1" t="s">
        <v>66</v>
      </c>
      <c r="AD205" s="1" t="s">
        <v>87</v>
      </c>
      <c r="AE205" s="1" t="s">
        <v>68</v>
      </c>
      <c r="AF205" s="1" t="s">
        <v>419</v>
      </c>
      <c r="AG205" s="1" t="s">
        <v>70</v>
      </c>
      <c r="AH205" s="1" t="s">
        <v>270</v>
      </c>
      <c r="AI205" s="1">
        <f>IFERROR(_xlfn.XLOOKUP(Table1[[#This Row],[Audio Url]],Qc!C:C,Qc!F:F),"")</f>
        <v>0</v>
      </c>
      <c r="AJ205" s="1" t="str">
        <f>IFERROR(_xlfn.XLOOKUP(Table1[[#This Row],[Audio Url]],Qc!C:C,Qc!E:E),"")</f>
        <v>Fake Audio/Empty Audio</v>
      </c>
      <c r="AK205" s="1" t="s">
        <v>38</v>
      </c>
      <c r="AL205" s="1" t="s">
        <v>38</v>
      </c>
      <c r="AM205" s="1" t="s">
        <v>43</v>
      </c>
      <c r="AN205" s="1" t="s">
        <v>2242</v>
      </c>
      <c r="AO205" t="str">
        <f>IF(Table1[[#This Row],[Audio Duration (in secs)]]&gt;180,"Greater than 3 Minutes","Less than 3 Minutes")</f>
        <v>Less than 3 Minutes</v>
      </c>
      <c r="AP20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05" t="str">
        <f>IFERROR(VLOOKUP(Table1[[#This Row],[சாதி/Caste]],MApping!$E$1:$F$10,2,0),"Others")</f>
        <v>MUTTARAIYAR</v>
      </c>
      <c r="AR205">
        <f>VLOOKUP(Table1[[#This Row],[பாலினம்/Gender]],Factor!$F$26:$I$28,4,0)</f>
        <v>1.1351351351351351</v>
      </c>
      <c r="AS205">
        <f>VLOOKUP(Table1[[#This Row],[பதிலளித்தவரின் வயது/Age Group]],Factor!$F$35:$I$39,4,0)</f>
        <v>0.84848484848484851</v>
      </c>
      <c r="AT205">
        <f>VLOOKUP(Table1[[#This Row],[பதிலளித்தவரின் வயது/Age Group]]&amp;Table1[[#This Row],[பாலினம்/Gender]],Factor!$A$45:$G$53,7,0)</f>
        <v>1.0769230769230769</v>
      </c>
      <c r="AU2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05">
        <f>VLOOKUP(Table1[[#This Row],[Rev Caste]],Factor!$F$59:$I$68,4,0)</f>
        <v>2.0275862068965518</v>
      </c>
      <c r="AW205">
        <f>Table1[[#This Row],[2021 Ae Factor]]*Table1[[#This Row],[Age &amp; Gender Factor]]</f>
        <v>0.63746701507763626</v>
      </c>
      <c r="AX205">
        <f t="shared" si="6"/>
        <v>10.4499484</v>
      </c>
      <c r="AY205">
        <f t="shared" si="7"/>
        <v>78.604369399999996</v>
      </c>
    </row>
    <row r="206" spans="1:51" x14ac:dyDescent="0.25">
      <c r="A206" s="1" t="s">
        <v>1254</v>
      </c>
      <c r="B206" s="1" t="s">
        <v>1255</v>
      </c>
      <c r="C206" s="2">
        <v>45869</v>
      </c>
      <c r="D206" s="1" t="s">
        <v>1256</v>
      </c>
      <c r="E206" s="1" t="s">
        <v>1200</v>
      </c>
      <c r="F206" s="1" t="s">
        <v>1257</v>
      </c>
      <c r="G206" s="1">
        <v>80</v>
      </c>
      <c r="H206" s="1" t="s">
        <v>37</v>
      </c>
      <c r="I206" s="1" t="s">
        <v>110</v>
      </c>
      <c r="J206" s="1" t="s">
        <v>111</v>
      </c>
      <c r="K206" s="1" t="s">
        <v>51</v>
      </c>
      <c r="L206" s="1" t="s">
        <v>79</v>
      </c>
      <c r="M206" s="1" t="s">
        <v>1040</v>
      </c>
      <c r="N206" s="1" t="s">
        <v>1258</v>
      </c>
      <c r="O206" s="1" t="s">
        <v>55</v>
      </c>
      <c r="P206" s="1">
        <v>9865912440</v>
      </c>
      <c r="Q206" s="1" t="s">
        <v>361</v>
      </c>
      <c r="R206" s="1" t="s">
        <v>125</v>
      </c>
      <c r="S206" s="1" t="s">
        <v>114</v>
      </c>
      <c r="T206" s="1" t="s">
        <v>99</v>
      </c>
      <c r="U206" s="1" t="s">
        <v>84</v>
      </c>
      <c r="V206" s="1" t="s">
        <v>100</v>
      </c>
      <c r="W206" s="1" t="s">
        <v>101</v>
      </c>
      <c r="X206" s="1" t="s">
        <v>102</v>
      </c>
      <c r="Y206" s="1" t="s">
        <v>96</v>
      </c>
      <c r="Z206" s="1" t="s">
        <v>64</v>
      </c>
      <c r="AA206" s="1" t="s">
        <v>38</v>
      </c>
      <c r="AB206" s="1" t="s">
        <v>85</v>
      </c>
      <c r="AC206" s="1" t="s">
        <v>86</v>
      </c>
      <c r="AD206" s="1" t="s">
        <v>103</v>
      </c>
      <c r="AE206" s="1" t="s">
        <v>102</v>
      </c>
      <c r="AF206" s="1" t="s">
        <v>104</v>
      </c>
      <c r="AG206" s="1" t="s">
        <v>70</v>
      </c>
      <c r="AH206" s="1" t="s">
        <v>270</v>
      </c>
      <c r="AI206" s="1">
        <f>IFERROR(_xlfn.XLOOKUP(Table1[[#This Row],[Audio Url]],Qc!C:C,Qc!F:F),"")</f>
        <v>0</v>
      </c>
      <c r="AJ206" s="1" t="str">
        <f>IFERROR(_xlfn.XLOOKUP(Table1[[#This Row],[Audio Url]],Qc!C:C,Qc!E:E),"")</f>
        <v>Fake Audio/Empty Audio</v>
      </c>
      <c r="AK206" s="1" t="s">
        <v>38</v>
      </c>
      <c r="AL206" s="1" t="s">
        <v>38</v>
      </c>
      <c r="AM206" s="1" t="s">
        <v>43</v>
      </c>
      <c r="AN206" s="1" t="s">
        <v>2242</v>
      </c>
      <c r="AO206" t="str">
        <f>IF(Table1[[#This Row],[Audio Duration (in secs)]]&gt;180,"Greater than 3 Minutes","Less than 3 Minutes")</f>
        <v>Less than 3 Minutes</v>
      </c>
      <c r="AP20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06" t="str">
        <f>IFERROR(VLOOKUP(Table1[[#This Row],[சாதி/Caste]],MApping!$E$1:$F$10,2,0),"Others")</f>
        <v>MUTTARAIYAR</v>
      </c>
      <c r="AR206">
        <f>VLOOKUP(Table1[[#This Row],[பாலினம்/Gender]],Factor!$F$26:$I$28,4,0)</f>
        <v>1.1351351351351351</v>
      </c>
      <c r="AS206">
        <f>VLOOKUP(Table1[[#This Row],[பதிலளித்தவரின் வயது/Age Group]],Factor!$F$35:$I$39,4,0)</f>
        <v>0.96923076923076912</v>
      </c>
      <c r="AT206">
        <f>VLOOKUP(Table1[[#This Row],[பதிலளித்தவரின் வயது/Age Group]]&amp;Table1[[#This Row],[பாலினம்/Gender]],Factor!$A$45:$G$53,7,0)</f>
        <v>0.82894736842105265</v>
      </c>
      <c r="AU2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06">
        <f>VLOOKUP(Table1[[#This Row],[Rev Caste]],Factor!$F$59:$I$68,4,0)</f>
        <v>2.0275862068965518</v>
      </c>
      <c r="AW206">
        <f>Table1[[#This Row],[2021 Ae Factor]]*Table1[[#This Row],[Age &amp; Gender Factor]]</f>
        <v>1.6588894159032797</v>
      </c>
      <c r="AX206">
        <f t="shared" si="6"/>
        <v>10.449916699999999</v>
      </c>
      <c r="AY206">
        <f t="shared" si="7"/>
        <v>78.604531300000005</v>
      </c>
    </row>
    <row r="207" spans="1:51" x14ac:dyDescent="0.25">
      <c r="A207" s="1" t="s">
        <v>1259</v>
      </c>
      <c r="B207" s="1" t="s">
        <v>1260</v>
      </c>
      <c r="C207" s="2">
        <v>45869</v>
      </c>
      <c r="D207" s="1" t="s">
        <v>1261</v>
      </c>
      <c r="E207" s="1" t="s">
        <v>1200</v>
      </c>
      <c r="F207" s="1" t="s">
        <v>1262</v>
      </c>
      <c r="G207" s="1">
        <v>238</v>
      </c>
      <c r="H207" s="1" t="s">
        <v>37</v>
      </c>
      <c r="I207" s="1" t="s">
        <v>110</v>
      </c>
      <c r="J207" s="1" t="s">
        <v>111</v>
      </c>
      <c r="K207" s="1" t="s">
        <v>51</v>
      </c>
      <c r="L207" s="1" t="s">
        <v>79</v>
      </c>
      <c r="M207" s="1" t="s">
        <v>1040</v>
      </c>
      <c r="N207" s="1" t="s">
        <v>1263</v>
      </c>
      <c r="O207" s="1" t="s">
        <v>136</v>
      </c>
      <c r="P207" s="1">
        <v>9786795081</v>
      </c>
      <c r="Q207" s="1" t="s">
        <v>361</v>
      </c>
      <c r="R207" s="1" t="s">
        <v>137</v>
      </c>
      <c r="S207" s="1" t="s">
        <v>114</v>
      </c>
      <c r="T207" s="1" t="s">
        <v>59</v>
      </c>
      <c r="U207" s="1" t="s">
        <v>84</v>
      </c>
      <c r="V207" s="1" t="s">
        <v>61</v>
      </c>
      <c r="W207" s="1" t="s">
        <v>62</v>
      </c>
      <c r="X207" s="1" t="s">
        <v>63</v>
      </c>
      <c r="Y207" s="1" t="s">
        <v>38</v>
      </c>
      <c r="Z207" s="1" t="s">
        <v>64</v>
      </c>
      <c r="AA207" s="1" t="s">
        <v>38</v>
      </c>
      <c r="AB207" s="1" t="s">
        <v>65</v>
      </c>
      <c r="AC207" s="1" t="s">
        <v>86</v>
      </c>
      <c r="AD207" s="1" t="s">
        <v>87</v>
      </c>
      <c r="AE207" s="1" t="s">
        <v>68</v>
      </c>
      <c r="AF207" s="1" t="s">
        <v>117</v>
      </c>
      <c r="AG207" s="1" t="s">
        <v>89</v>
      </c>
      <c r="AH207" s="1" t="s">
        <v>90</v>
      </c>
      <c r="AI207" s="1">
        <f>IFERROR(_xlfn.XLOOKUP(Table1[[#This Row],[Audio Url]],Qc!C:C,Qc!F:F),"")</f>
        <v>0</v>
      </c>
      <c r="AJ207" s="1" t="str">
        <f>IFERROR(_xlfn.XLOOKUP(Table1[[#This Row],[Audio Url]],Qc!C:C,Qc!E:E),"")</f>
        <v>Not Doing It Properly</v>
      </c>
      <c r="AK207" s="1" t="s">
        <v>38</v>
      </c>
      <c r="AL207" s="1" t="s">
        <v>38</v>
      </c>
      <c r="AM207" s="1" t="s">
        <v>43</v>
      </c>
      <c r="AN207" s="1" t="s">
        <v>2243</v>
      </c>
      <c r="AO207" t="str">
        <f>IF(Table1[[#This Row],[Audio Duration (in secs)]]&gt;180,"Greater than 3 Minutes","Less than 3 Minutes")</f>
        <v>Greater than 3 Minutes</v>
      </c>
      <c r="AP20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07" t="str">
        <f>IFERROR(VLOOKUP(Table1[[#This Row],[சாதி/Caste]],MApping!$E$1:$F$10,2,0),"Others")</f>
        <v>MUKKULATHOR</v>
      </c>
      <c r="AR207">
        <f>VLOOKUP(Table1[[#This Row],[பாலினம்/Gender]],Factor!$F$26:$I$28,4,0)</f>
        <v>0.8936170212765957</v>
      </c>
      <c r="AS207">
        <f>VLOOKUP(Table1[[#This Row],[பதிலளித்தவரின் வயது/Age Group]],Factor!$F$35:$I$39,4,0)</f>
        <v>0.96923076923076912</v>
      </c>
      <c r="AT207">
        <f>VLOOKUP(Table1[[#This Row],[பதிலளித்தவரின் வயது/Age Group]]&amp;Table1[[#This Row],[பாலினம்/Gender]],Factor!$A$45:$G$53,7,0)</f>
        <v>1.1666666666666667</v>
      </c>
      <c r="AU2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07">
        <f>VLOOKUP(Table1[[#This Row],[Rev Caste]],Factor!$F$59:$I$68,4,0)</f>
        <v>1.1057142857142856</v>
      </c>
      <c r="AW207">
        <f>Table1[[#This Row],[2021 Ae Factor]]*Table1[[#This Row],[Age &amp; Gender Factor]]</f>
        <v>0.690589266334106</v>
      </c>
      <c r="AX207">
        <f t="shared" si="6"/>
        <v>10.449909699999999</v>
      </c>
      <c r="AY207">
        <f t="shared" si="7"/>
        <v>78.604568799999996</v>
      </c>
    </row>
    <row r="208" spans="1:51" x14ac:dyDescent="0.25">
      <c r="A208" s="1" t="s">
        <v>1264</v>
      </c>
      <c r="B208" s="1" t="s">
        <v>1265</v>
      </c>
      <c r="C208" s="2">
        <v>45869</v>
      </c>
      <c r="D208" s="1" t="s">
        <v>1266</v>
      </c>
      <c r="E208" s="1" t="s">
        <v>1200</v>
      </c>
      <c r="F208" s="1" t="s">
        <v>1267</v>
      </c>
      <c r="G208" s="1">
        <v>126</v>
      </c>
      <c r="H208" s="1" t="s">
        <v>37</v>
      </c>
      <c r="I208" s="1" t="s">
        <v>110</v>
      </c>
      <c r="J208" s="1" t="s">
        <v>111</v>
      </c>
      <c r="K208" s="1" t="s">
        <v>51</v>
      </c>
      <c r="L208" s="1" t="s">
        <v>79</v>
      </c>
      <c r="M208" s="1" t="s">
        <v>1040</v>
      </c>
      <c r="N208" s="1" t="s">
        <v>1268</v>
      </c>
      <c r="O208" s="1" t="s">
        <v>136</v>
      </c>
      <c r="P208" s="1">
        <v>9943792716</v>
      </c>
      <c r="Q208" s="1" t="s">
        <v>56</v>
      </c>
      <c r="R208" s="1" t="s">
        <v>137</v>
      </c>
      <c r="S208" s="1" t="s">
        <v>114</v>
      </c>
      <c r="T208" s="1" t="s">
        <v>59</v>
      </c>
      <c r="U208" s="1" t="s">
        <v>302</v>
      </c>
      <c r="V208" s="1" t="s">
        <v>61</v>
      </c>
      <c r="W208" s="1" t="s">
        <v>62</v>
      </c>
      <c r="X208" s="1" t="s">
        <v>63</v>
      </c>
      <c r="Y208" s="1" t="s">
        <v>38</v>
      </c>
      <c r="Z208" s="1" t="s">
        <v>127</v>
      </c>
      <c r="AA208" s="1" t="s">
        <v>61</v>
      </c>
      <c r="AB208" s="1" t="s">
        <v>85</v>
      </c>
      <c r="AC208" s="1" t="s">
        <v>66</v>
      </c>
      <c r="AD208" s="1" t="s">
        <v>87</v>
      </c>
      <c r="AE208" s="1" t="s">
        <v>68</v>
      </c>
      <c r="AF208" s="1" t="s">
        <v>383</v>
      </c>
      <c r="AG208" s="1" t="s">
        <v>118</v>
      </c>
      <c r="AH208" s="1" t="s">
        <v>119</v>
      </c>
      <c r="AI208" s="1" t="str">
        <f>IFERROR(_xlfn.XLOOKUP(Table1[[#This Row],[Audio Url]],Qc!C:C,Qc!F:F),"")</f>
        <v xml:space="preserve">surveyor only asking name and number </v>
      </c>
      <c r="AJ208" s="1" t="str">
        <f>IFERROR(_xlfn.XLOOKUP(Table1[[#This Row],[Audio Url]],Qc!C:C,Qc!E:E),"")</f>
        <v>Not Doing It Properly</v>
      </c>
      <c r="AK208" s="1" t="s">
        <v>38</v>
      </c>
      <c r="AL208" s="1" t="s">
        <v>38</v>
      </c>
      <c r="AM208" s="1" t="s">
        <v>43</v>
      </c>
      <c r="AN208" s="1" t="s">
        <v>2243</v>
      </c>
      <c r="AO208" t="str">
        <f>IF(Table1[[#This Row],[Audio Duration (in secs)]]&gt;180,"Greater than 3 Minutes","Less than 3 Minutes")</f>
        <v>Less than 3 Minutes</v>
      </c>
      <c r="AP20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08" t="str">
        <f>IFERROR(VLOOKUP(Table1[[#This Row],[சாதி/Caste]],MApping!$E$1:$F$10,2,0),"Others")</f>
        <v>PALLAR SC</v>
      </c>
      <c r="AR208">
        <f>VLOOKUP(Table1[[#This Row],[பாலினம்/Gender]],Factor!$F$26:$I$28,4,0)</f>
        <v>0.8936170212765957</v>
      </c>
      <c r="AS208">
        <f>VLOOKUP(Table1[[#This Row],[பதிலளித்தவரின் வயது/Age Group]],Factor!$F$35:$I$39,4,0)</f>
        <v>1.2824427480916032</v>
      </c>
      <c r="AT208">
        <f>VLOOKUP(Table1[[#This Row],[பதிலளித்தவரின் வயது/Age Group]]&amp;Table1[[#This Row],[பாலினம்/Gender]],Factor!$A$45:$G$53,7,0)</f>
        <v>0.95454545454545459</v>
      </c>
      <c r="AU2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08">
        <f>VLOOKUP(Table1[[#This Row],[Rev Caste]],Factor!$F$59:$I$68,4,0)</f>
        <v>2.1</v>
      </c>
      <c r="AW208">
        <f>Table1[[#This Row],[2021 Ae Factor]]*Table1[[#This Row],[Age &amp; Gender Factor]]</f>
        <v>0.56502758154608668</v>
      </c>
      <c r="AX208">
        <f t="shared" si="6"/>
        <v>10.449897999999999</v>
      </c>
      <c r="AY208">
        <f t="shared" si="7"/>
        <v>78.604549399999996</v>
      </c>
    </row>
    <row r="209" spans="1:51" x14ac:dyDescent="0.25">
      <c r="A209" s="1" t="s">
        <v>1278</v>
      </c>
      <c r="B209" s="1" t="s">
        <v>1279</v>
      </c>
      <c r="C209" s="2">
        <v>45873</v>
      </c>
      <c r="D209" s="1" t="s">
        <v>1280</v>
      </c>
      <c r="E209" s="1" t="s">
        <v>1281</v>
      </c>
      <c r="F209" s="1" t="s">
        <v>1282</v>
      </c>
      <c r="G209" s="1">
        <v>222</v>
      </c>
      <c r="H209" s="1" t="s">
        <v>37</v>
      </c>
      <c r="I209" s="1" t="s">
        <v>1283</v>
      </c>
      <c r="J209" s="1" t="s">
        <v>1284</v>
      </c>
      <c r="K209" s="1" t="s">
        <v>51</v>
      </c>
      <c r="L209" s="1" t="s">
        <v>52</v>
      </c>
      <c r="M209" s="1" t="s">
        <v>52</v>
      </c>
      <c r="N209" s="1" t="s">
        <v>1285</v>
      </c>
      <c r="O209" s="1" t="s">
        <v>55</v>
      </c>
      <c r="P209" s="1">
        <v>9942636920</v>
      </c>
      <c r="Q209" s="1" t="s">
        <v>361</v>
      </c>
      <c r="R209" s="1" t="s">
        <v>98</v>
      </c>
      <c r="S209" s="1" t="s">
        <v>1008</v>
      </c>
      <c r="T209" s="1" t="s">
        <v>59</v>
      </c>
      <c r="U209" s="1" t="s">
        <v>60</v>
      </c>
      <c r="V209" s="1" t="s">
        <v>61</v>
      </c>
      <c r="W209" s="1" t="s">
        <v>62</v>
      </c>
      <c r="X209" s="1" t="s">
        <v>63</v>
      </c>
      <c r="Y209" s="1" t="s">
        <v>38</v>
      </c>
      <c r="Z209" s="1" t="s">
        <v>127</v>
      </c>
      <c r="AA209" s="1" t="s">
        <v>100</v>
      </c>
      <c r="AB209" s="1" t="s">
        <v>85</v>
      </c>
      <c r="AC209" s="1" t="s">
        <v>86</v>
      </c>
      <c r="AD209" s="1" t="s">
        <v>67</v>
      </c>
      <c r="AE209" s="1" t="s">
        <v>68</v>
      </c>
      <c r="AF209" s="1" t="s">
        <v>3054</v>
      </c>
      <c r="AG209" s="1" t="s">
        <v>89</v>
      </c>
      <c r="AH209" s="1" t="s">
        <v>38</v>
      </c>
      <c r="AI209" s="1">
        <f>IFERROR(_xlfn.XLOOKUP(Table1[[#This Row],[Audio Url]],Qc!C:C,Qc!F:F),"")</f>
        <v>0</v>
      </c>
      <c r="AJ209" s="1" t="str">
        <f>IFERROR(_xlfn.XLOOKUP(Table1[[#This Row],[Audio Url]],Qc!C:C,Qc!E:E),"")</f>
        <v>Correctly Done</v>
      </c>
      <c r="AK209" s="1" t="s">
        <v>38</v>
      </c>
      <c r="AL209" s="1" t="s">
        <v>38</v>
      </c>
      <c r="AM209" s="1" t="s">
        <v>43</v>
      </c>
      <c r="AN209" s="1" t="s">
        <v>2243</v>
      </c>
      <c r="AO209" t="str">
        <f>IF(Table1[[#This Row],[Audio Duration (in secs)]]&gt;180,"Greater than 3 Minutes","Less than 3 Minutes")</f>
        <v>Greater than 3 Minutes</v>
      </c>
      <c r="AP20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09" t="str">
        <f>IFERROR(VLOOKUP(Table1[[#This Row],[சாதி/Caste]],MApping!$E$1:$F$10,2,0),"Others")</f>
        <v>Others</v>
      </c>
      <c r="AR209">
        <f>VLOOKUP(Table1[[#This Row],[பாலினம்/Gender]],Factor!$F$26:$I$28,4,0)</f>
        <v>1.1351351351351351</v>
      </c>
      <c r="AS209">
        <f>VLOOKUP(Table1[[#This Row],[பதிலளித்தவரின் வயது/Age Group]],Factor!$F$35:$I$39,4,0)</f>
        <v>0.96923076923076912</v>
      </c>
      <c r="AT209">
        <f>VLOOKUP(Table1[[#This Row],[பதிலளித்தவரின் வயது/Age Group]]&amp;Table1[[#This Row],[பாலினம்/Gender]],Factor!$A$45:$G$53,7,0)</f>
        <v>0.82894736842105265</v>
      </c>
      <c r="AU2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09">
        <f>VLOOKUP(Table1[[#This Row],[Rev Caste]],Factor!$F$59:$I$68,4,0)</f>
        <v>5.9154929577464786E-2</v>
      </c>
      <c r="AW209">
        <f>Table1[[#This Row],[2021 Ae Factor]]*Table1[[#This Row],[Age &amp; Gender Factor]]</f>
        <v>0.49068184713212792</v>
      </c>
      <c r="AX209">
        <f t="shared" ref="AX209:AX240" si="8">VALUE(MID(D209,2,FIND(",",D209)-2))</f>
        <v>10.605253899999999</v>
      </c>
      <c r="AY209">
        <f t="shared" ref="AY209:AY240" si="9">VALUE(MID(D209, FIND(",",D209)+2, FIND(")",D209)-FIND(",",D209)-2))</f>
        <v>78.547054599999996</v>
      </c>
    </row>
    <row r="210" spans="1:51" x14ac:dyDescent="0.25">
      <c r="A210" s="1" t="s">
        <v>1286</v>
      </c>
      <c r="B210" s="1" t="s">
        <v>1287</v>
      </c>
      <c r="C210" s="2">
        <v>45873</v>
      </c>
      <c r="D210" s="1" t="s">
        <v>1288</v>
      </c>
      <c r="E210" s="1" t="s">
        <v>1289</v>
      </c>
      <c r="F210" s="1" t="s">
        <v>1290</v>
      </c>
      <c r="G210" s="1">
        <v>324</v>
      </c>
      <c r="H210" s="1" t="s">
        <v>37</v>
      </c>
      <c r="I210" s="1" t="s">
        <v>1291</v>
      </c>
      <c r="J210" s="1" t="s">
        <v>1292</v>
      </c>
      <c r="K210" s="1" t="s">
        <v>51</v>
      </c>
      <c r="L210" s="1" t="s">
        <v>52</v>
      </c>
      <c r="M210" s="1" t="s">
        <v>52</v>
      </c>
      <c r="N210" s="1" t="s">
        <v>1293</v>
      </c>
      <c r="O210" s="1" t="s">
        <v>136</v>
      </c>
      <c r="P210" s="1">
        <v>9043374901</v>
      </c>
      <c r="Q210" s="1" t="s">
        <v>39</v>
      </c>
      <c r="R210" s="1" t="s">
        <v>137</v>
      </c>
      <c r="S210" s="1" t="s">
        <v>114</v>
      </c>
      <c r="T210" s="1" t="s">
        <v>59</v>
      </c>
      <c r="U210" s="1" t="s">
        <v>60</v>
      </c>
      <c r="V210" s="1" t="s">
        <v>61</v>
      </c>
      <c r="W210" s="1" t="s">
        <v>441</v>
      </c>
      <c r="X210" s="1" t="s">
        <v>102</v>
      </c>
      <c r="Y210" s="1" t="s">
        <v>289</v>
      </c>
      <c r="Z210" s="1" t="s">
        <v>64</v>
      </c>
      <c r="AA210" s="1" t="s">
        <v>38</v>
      </c>
      <c r="AB210" s="1" t="s">
        <v>85</v>
      </c>
      <c r="AC210" s="1" t="s">
        <v>66</v>
      </c>
      <c r="AD210" s="1" t="s">
        <v>116</v>
      </c>
      <c r="AE210" s="1" t="s">
        <v>68</v>
      </c>
      <c r="AF210" s="1" t="s">
        <v>69</v>
      </c>
      <c r="AG210" s="1" t="s">
        <v>89</v>
      </c>
      <c r="AH210" s="1" t="s">
        <v>38</v>
      </c>
      <c r="AI210" s="1" t="str">
        <f>IFERROR(_xlfn.XLOOKUP(Table1[[#This Row],[Audio Url]],Qc!C:C,Qc!F:F),"")</f>
        <v xml:space="preserve">speaking among themselves </v>
      </c>
      <c r="AJ210" s="1" t="str">
        <f>IFERROR(_xlfn.XLOOKUP(Table1[[#This Row],[Audio Url]],Qc!C:C,Qc!E:E),"")</f>
        <v>Fake Audio/Empty Audio</v>
      </c>
      <c r="AK210" s="1" t="s">
        <v>38</v>
      </c>
      <c r="AL210" s="1" t="s">
        <v>38</v>
      </c>
      <c r="AM210" s="1" t="s">
        <v>43</v>
      </c>
      <c r="AN210" s="1" t="s">
        <v>2242</v>
      </c>
      <c r="AO210" t="str">
        <f>IF(Table1[[#This Row],[Audio Duration (in secs)]]&gt;180,"Greater than 3 Minutes","Less than 3 Minutes")</f>
        <v>Greater than 3 Minutes</v>
      </c>
      <c r="AP21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10" t="str">
        <f>IFERROR(VLOOKUP(Table1[[#This Row],[சாதி/Caste]],MApping!$E$1:$F$10,2,0),"Others")</f>
        <v>Others</v>
      </c>
      <c r="AR210">
        <f>VLOOKUP(Table1[[#This Row],[பாலினம்/Gender]],Factor!$F$26:$I$28,4,0)</f>
        <v>0.8936170212765957</v>
      </c>
      <c r="AS210">
        <f>VLOOKUP(Table1[[#This Row],[பதிலளித்தவரின் வயது/Age Group]],Factor!$F$35:$I$39,4,0)</f>
        <v>0.84</v>
      </c>
      <c r="AT210">
        <f>VLOOKUP(Table1[[#This Row],[பதிலளித்தவரின் வயது/Age Group]]&amp;Table1[[#This Row],[பாலினம்/Gender]],Factor!$A$45:$G$53,7,0)</f>
        <v>0.875</v>
      </c>
      <c r="AU2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0">
        <f>VLOOKUP(Table1[[#This Row],[Rev Caste]],Factor!$F$59:$I$68,4,0)</f>
        <v>5.9154929577464786E-2</v>
      </c>
      <c r="AW210">
        <f>Table1[[#This Row],[2021 Ae Factor]]*Table1[[#This Row],[Age &amp; Gender Factor]]</f>
        <v>0.5179419497505795</v>
      </c>
      <c r="AX210">
        <f t="shared" si="8"/>
        <v>10.6055434</v>
      </c>
      <c r="AY210">
        <f t="shared" si="9"/>
        <v>78.547049799999996</v>
      </c>
    </row>
    <row r="211" spans="1:51" x14ac:dyDescent="0.25">
      <c r="A211" s="1" t="s">
        <v>1294</v>
      </c>
      <c r="B211" s="1" t="s">
        <v>1295</v>
      </c>
      <c r="C211" s="2">
        <v>45873</v>
      </c>
      <c r="D211" s="1" t="s">
        <v>1296</v>
      </c>
      <c r="E211" s="1" t="s">
        <v>1281</v>
      </c>
      <c r="F211" s="1" t="s">
        <v>1297</v>
      </c>
      <c r="G211" s="1">
        <v>276</v>
      </c>
      <c r="H211" s="1" t="s">
        <v>37</v>
      </c>
      <c r="I211" s="1" t="s">
        <v>1283</v>
      </c>
      <c r="J211" s="1" t="s">
        <v>1284</v>
      </c>
      <c r="K211" s="1" t="s">
        <v>51</v>
      </c>
      <c r="L211" s="1" t="s">
        <v>52</v>
      </c>
      <c r="M211" s="1" t="s">
        <v>52</v>
      </c>
      <c r="N211" s="1" t="s">
        <v>1298</v>
      </c>
      <c r="O211" s="1" t="s">
        <v>136</v>
      </c>
      <c r="P211" s="1">
        <v>9894092325</v>
      </c>
      <c r="Q211" s="1" t="s">
        <v>39</v>
      </c>
      <c r="R211" s="1" t="s">
        <v>137</v>
      </c>
      <c r="S211" s="1" t="s">
        <v>58</v>
      </c>
      <c r="T211" s="1" t="s">
        <v>59</v>
      </c>
      <c r="U211" s="1" t="s">
        <v>84</v>
      </c>
      <c r="V211" s="1" t="s">
        <v>186</v>
      </c>
      <c r="W211" s="1" t="s">
        <v>62</v>
      </c>
      <c r="X211" s="1" t="s">
        <v>102</v>
      </c>
      <c r="Y211" s="1" t="s">
        <v>289</v>
      </c>
      <c r="Z211" s="1" t="s">
        <v>127</v>
      </c>
      <c r="AA211" s="1" t="s">
        <v>139</v>
      </c>
      <c r="AB211" s="1" t="s">
        <v>65</v>
      </c>
      <c r="AC211" s="1" t="s">
        <v>66</v>
      </c>
      <c r="AD211" s="1" t="s">
        <v>67</v>
      </c>
      <c r="AE211" s="1" t="s">
        <v>68</v>
      </c>
      <c r="AF211" s="1" t="s">
        <v>69</v>
      </c>
      <c r="AG211" s="1" t="s">
        <v>89</v>
      </c>
      <c r="AH211" s="1" t="s">
        <v>38</v>
      </c>
      <c r="AI211" s="1">
        <f>IFERROR(_xlfn.XLOOKUP(Table1[[#This Row],[Audio Url]],Qc!C:C,Qc!F:F),"")</f>
        <v>0</v>
      </c>
      <c r="AJ211" s="1" t="str">
        <f>IFERROR(_xlfn.XLOOKUP(Table1[[#This Row],[Audio Url]],Qc!C:C,Qc!E:E),"")</f>
        <v>Audio Not Playing</v>
      </c>
      <c r="AK211" s="1" t="s">
        <v>38</v>
      </c>
      <c r="AL211" s="1" t="s">
        <v>38</v>
      </c>
      <c r="AM211" s="1" t="s">
        <v>43</v>
      </c>
      <c r="AN211" s="1" t="s">
        <v>2243</v>
      </c>
      <c r="AO211" t="str">
        <f>IF(Table1[[#This Row],[Audio Duration (in secs)]]&gt;180,"Greater than 3 Minutes","Less than 3 Minutes")</f>
        <v>Greater than 3 Minutes</v>
      </c>
      <c r="AP21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11" t="str">
        <f>IFERROR(VLOOKUP(Table1[[#This Row],[சாதி/Caste]],MApping!$E$1:$F$10,2,0),"Others")</f>
        <v>Others</v>
      </c>
      <c r="AR211">
        <f>VLOOKUP(Table1[[#This Row],[பாலினம்/Gender]],Factor!$F$26:$I$28,4,0)</f>
        <v>0.8936170212765957</v>
      </c>
      <c r="AS211">
        <f>VLOOKUP(Table1[[#This Row],[பதிலளித்தவரின் வயது/Age Group]],Factor!$F$35:$I$39,4,0)</f>
        <v>0.84</v>
      </c>
      <c r="AT211">
        <f>VLOOKUP(Table1[[#This Row],[பதிலளித்தவரின் வயது/Age Group]]&amp;Table1[[#This Row],[பாலினம்/Gender]],Factor!$A$45:$G$53,7,0)</f>
        <v>0.875</v>
      </c>
      <c r="AU2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11">
        <f>VLOOKUP(Table1[[#This Row],[Rev Caste]],Factor!$F$59:$I$68,4,0)</f>
        <v>5.9154929577464786E-2</v>
      </c>
      <c r="AW211">
        <f>Table1[[#This Row],[2021 Ae Factor]]*Table1[[#This Row],[Age &amp; Gender Factor]]</f>
        <v>0.875</v>
      </c>
      <c r="AX211">
        <f t="shared" si="8"/>
        <v>10.6052509</v>
      </c>
      <c r="AY211">
        <f t="shared" si="9"/>
        <v>78.547071700000004</v>
      </c>
    </row>
    <row r="212" spans="1:51" x14ac:dyDescent="0.25">
      <c r="A212" s="1" t="s">
        <v>1299</v>
      </c>
      <c r="B212" s="1" t="s">
        <v>1300</v>
      </c>
      <c r="C212" s="2">
        <v>45873</v>
      </c>
      <c r="D212" s="1" t="s">
        <v>1301</v>
      </c>
      <c r="E212" s="1" t="s">
        <v>1289</v>
      </c>
      <c r="F212" s="1" t="s">
        <v>1302</v>
      </c>
      <c r="G212" s="1">
        <v>270</v>
      </c>
      <c r="H212" s="1" t="s">
        <v>37</v>
      </c>
      <c r="I212" s="1" t="s">
        <v>1291</v>
      </c>
      <c r="J212" s="1" t="s">
        <v>1292</v>
      </c>
      <c r="K212" s="1" t="s">
        <v>51</v>
      </c>
      <c r="L212" s="1" t="s">
        <v>52</v>
      </c>
      <c r="M212" s="1" t="s">
        <v>52</v>
      </c>
      <c r="N212" s="1" t="s">
        <v>1303</v>
      </c>
      <c r="O212" s="1" t="s">
        <v>136</v>
      </c>
      <c r="P212" s="1">
        <v>8526246207</v>
      </c>
      <c r="Q212" s="1" t="s">
        <v>39</v>
      </c>
      <c r="R212" s="1" t="s">
        <v>137</v>
      </c>
      <c r="S212" s="1" t="s">
        <v>114</v>
      </c>
      <c r="T212" s="1" t="s">
        <v>59</v>
      </c>
      <c r="U212" s="1" t="s">
        <v>60</v>
      </c>
      <c r="V212" s="1" t="s">
        <v>61</v>
      </c>
      <c r="W212" s="1" t="s">
        <v>62</v>
      </c>
      <c r="X212" s="1" t="s">
        <v>63</v>
      </c>
      <c r="Y212" s="1" t="s">
        <v>38</v>
      </c>
      <c r="Z212" s="1" t="s">
        <v>64</v>
      </c>
      <c r="AA212" s="1" t="s">
        <v>38</v>
      </c>
      <c r="AB212" s="1" t="s">
        <v>85</v>
      </c>
      <c r="AC212" s="1" t="s">
        <v>86</v>
      </c>
      <c r="AD212" s="1" t="s">
        <v>67</v>
      </c>
      <c r="AE212" s="1" t="s">
        <v>68</v>
      </c>
      <c r="AF212" s="1" t="s">
        <v>69</v>
      </c>
      <c r="AG212" s="1" t="s">
        <v>89</v>
      </c>
      <c r="AH212" s="1" t="s">
        <v>270</v>
      </c>
      <c r="AI212" s="1">
        <f>IFERROR(_xlfn.XLOOKUP(Table1[[#This Row],[Audio Url]],Qc!C:C,Qc!F:F),"")</f>
        <v>0</v>
      </c>
      <c r="AJ212" s="1" t="str">
        <f>IFERROR(_xlfn.XLOOKUP(Table1[[#This Row],[Audio Url]],Qc!C:C,Qc!E:E),"")</f>
        <v>Correctly Done</v>
      </c>
      <c r="AK212" s="1" t="s">
        <v>38</v>
      </c>
      <c r="AL212" s="1" t="s">
        <v>38</v>
      </c>
      <c r="AM212" s="1" t="s">
        <v>43</v>
      </c>
      <c r="AN212" s="1" t="s">
        <v>2243</v>
      </c>
      <c r="AO212" t="str">
        <f>IF(Table1[[#This Row],[Audio Duration (in secs)]]&gt;180,"Greater than 3 Minutes","Less than 3 Minutes")</f>
        <v>Greater than 3 Minutes</v>
      </c>
      <c r="AP21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12" t="str">
        <f>IFERROR(VLOOKUP(Table1[[#This Row],[சாதி/Caste]],MApping!$E$1:$F$10,2,0),"Others")</f>
        <v>MUTTARAIYAR</v>
      </c>
      <c r="AR212">
        <f>VLOOKUP(Table1[[#This Row],[பாலினம்/Gender]],Factor!$F$26:$I$28,4,0)</f>
        <v>0.8936170212765957</v>
      </c>
      <c r="AS212">
        <f>VLOOKUP(Table1[[#This Row],[பதிலளித்தவரின் வயது/Age Group]],Factor!$F$35:$I$39,4,0)</f>
        <v>0.84</v>
      </c>
      <c r="AT212">
        <f>VLOOKUP(Table1[[#This Row],[பதிலளித்தவரின் வயது/Age Group]]&amp;Table1[[#This Row],[பாலினம்/Gender]],Factor!$A$45:$G$53,7,0)</f>
        <v>0.875</v>
      </c>
      <c r="AU2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2">
        <f>VLOOKUP(Table1[[#This Row],[Rev Caste]],Factor!$F$59:$I$68,4,0)</f>
        <v>2.0275862068965518</v>
      </c>
      <c r="AW212">
        <f>Table1[[#This Row],[2021 Ae Factor]]*Table1[[#This Row],[Age &amp; Gender Factor]]</f>
        <v>0.5179419497505795</v>
      </c>
      <c r="AX212">
        <f t="shared" si="8"/>
        <v>10.6055426</v>
      </c>
      <c r="AY212">
        <f t="shared" si="9"/>
        <v>78.546947900000006</v>
      </c>
    </row>
    <row r="213" spans="1:51" x14ac:dyDescent="0.25">
      <c r="A213" s="1" t="s">
        <v>1304</v>
      </c>
      <c r="B213" s="1" t="s">
        <v>1305</v>
      </c>
      <c r="C213" s="2">
        <v>45873</v>
      </c>
      <c r="D213" s="1" t="s">
        <v>1306</v>
      </c>
      <c r="E213" s="1" t="s">
        <v>1289</v>
      </c>
      <c r="F213" s="1" t="s">
        <v>1307</v>
      </c>
      <c r="G213" s="1">
        <v>306</v>
      </c>
      <c r="H213" s="1" t="s">
        <v>37</v>
      </c>
      <c r="I213" s="1" t="s">
        <v>1283</v>
      </c>
      <c r="J213" s="1" t="s">
        <v>1284</v>
      </c>
      <c r="K213" s="1" t="s">
        <v>51</v>
      </c>
      <c r="L213" s="1" t="s">
        <v>52</v>
      </c>
      <c r="M213" s="1" t="s">
        <v>52</v>
      </c>
      <c r="N213" s="1" t="s">
        <v>1308</v>
      </c>
      <c r="O213" s="1" t="s">
        <v>55</v>
      </c>
      <c r="P213" s="1">
        <v>9865554259</v>
      </c>
      <c r="Q213" s="1" t="s">
        <v>361</v>
      </c>
      <c r="R213" s="1" t="s">
        <v>98</v>
      </c>
      <c r="S213" s="1" t="s">
        <v>58</v>
      </c>
      <c r="T213" s="1" t="s">
        <v>59</v>
      </c>
      <c r="U213" s="1" t="s">
        <v>60</v>
      </c>
      <c r="V213" s="1" t="s">
        <v>61</v>
      </c>
      <c r="W213" s="1" t="s">
        <v>62</v>
      </c>
      <c r="X213" s="1" t="s">
        <v>63</v>
      </c>
      <c r="Y213" s="1" t="s">
        <v>38</v>
      </c>
      <c r="Z213" s="1" t="s">
        <v>127</v>
      </c>
      <c r="AA213" s="1" t="s">
        <v>139</v>
      </c>
      <c r="AB213" s="1" t="s">
        <v>59</v>
      </c>
      <c r="AC213" s="1" t="s">
        <v>128</v>
      </c>
      <c r="AD213" s="1" t="s">
        <v>67</v>
      </c>
      <c r="AE213" s="1" t="s">
        <v>68</v>
      </c>
      <c r="AF213" s="1" t="s">
        <v>69</v>
      </c>
      <c r="AG213" s="1" t="s">
        <v>89</v>
      </c>
      <c r="AH213" s="1" t="s">
        <v>38</v>
      </c>
      <c r="AI213" s="1">
        <f>IFERROR(_xlfn.XLOOKUP(Table1[[#This Row],[Audio Url]],Qc!C:C,Qc!F:F),"")</f>
        <v>0</v>
      </c>
      <c r="AJ213" s="1" t="str">
        <f>IFERROR(_xlfn.XLOOKUP(Table1[[#This Row],[Audio Url]],Qc!C:C,Qc!E:E),"")</f>
        <v>Correctly Done</v>
      </c>
      <c r="AK213" s="1" t="s">
        <v>38</v>
      </c>
      <c r="AL213" s="1" t="s">
        <v>38</v>
      </c>
      <c r="AM213" s="1" t="s">
        <v>43</v>
      </c>
      <c r="AN213" s="1" t="s">
        <v>2243</v>
      </c>
      <c r="AO213" t="str">
        <f>IF(Table1[[#This Row],[Audio Duration (in secs)]]&gt;180,"Greater than 3 Minutes","Less than 3 Minutes")</f>
        <v>Greater than 3 Minutes</v>
      </c>
      <c r="AP21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13" t="str">
        <f>IFERROR(VLOOKUP(Table1[[#This Row],[சாதி/Caste]],MApping!$E$1:$F$10,2,0),"Others")</f>
        <v>Others</v>
      </c>
      <c r="AR213">
        <f>VLOOKUP(Table1[[#This Row],[பாலினம்/Gender]],Factor!$F$26:$I$28,4,0)</f>
        <v>1.1351351351351351</v>
      </c>
      <c r="AS213">
        <f>VLOOKUP(Table1[[#This Row],[பதிலளித்தவரின் வயது/Age Group]],Factor!$F$35:$I$39,4,0)</f>
        <v>0.96923076923076912</v>
      </c>
      <c r="AT213">
        <f>VLOOKUP(Table1[[#This Row],[பதிலளித்தவரின் வயது/Age Group]]&amp;Table1[[#This Row],[பாலினம்/Gender]],Factor!$A$45:$G$53,7,0)</f>
        <v>0.82894736842105265</v>
      </c>
      <c r="AU2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3">
        <f>VLOOKUP(Table1[[#This Row],[Rev Caste]],Factor!$F$59:$I$68,4,0)</f>
        <v>5.9154929577464786E-2</v>
      </c>
      <c r="AW213">
        <f>Table1[[#This Row],[2021 Ae Factor]]*Table1[[#This Row],[Age &amp; Gender Factor]]</f>
        <v>0.49068184713212792</v>
      </c>
      <c r="AX213">
        <f t="shared" si="8"/>
        <v>10.605427499999999</v>
      </c>
      <c r="AY213">
        <f t="shared" si="9"/>
        <v>78.546981900000006</v>
      </c>
    </row>
    <row r="214" spans="1:51" x14ac:dyDescent="0.25">
      <c r="A214" s="1" t="s">
        <v>1309</v>
      </c>
      <c r="B214" s="1" t="s">
        <v>1310</v>
      </c>
      <c r="C214" s="2">
        <v>45873</v>
      </c>
      <c r="D214" s="1" t="s">
        <v>1311</v>
      </c>
      <c r="E214" s="1" t="s">
        <v>1289</v>
      </c>
      <c r="F214" s="1" t="s">
        <v>1312</v>
      </c>
      <c r="G214" s="1">
        <v>329</v>
      </c>
      <c r="H214" s="1" t="s">
        <v>37</v>
      </c>
      <c r="I214" s="1" t="s">
        <v>1291</v>
      </c>
      <c r="J214" s="1" t="s">
        <v>1292</v>
      </c>
      <c r="K214" s="1" t="s">
        <v>51</v>
      </c>
      <c r="L214" s="1" t="s">
        <v>52</v>
      </c>
      <c r="M214" s="1" t="s">
        <v>52</v>
      </c>
      <c r="N214" s="1" t="s">
        <v>1313</v>
      </c>
      <c r="O214" s="1" t="s">
        <v>136</v>
      </c>
      <c r="P214" s="1">
        <v>8015906044</v>
      </c>
      <c r="Q214" s="1" t="s">
        <v>82</v>
      </c>
      <c r="R214" s="1" t="s">
        <v>137</v>
      </c>
      <c r="S214" s="1" t="s">
        <v>114</v>
      </c>
      <c r="T214" s="1" t="s">
        <v>138</v>
      </c>
      <c r="U214" s="1" t="s">
        <v>302</v>
      </c>
      <c r="V214" s="1" t="s">
        <v>61</v>
      </c>
      <c r="W214" s="1" t="s">
        <v>62</v>
      </c>
      <c r="X214" s="1" t="s">
        <v>102</v>
      </c>
      <c r="Y214" s="1" t="s">
        <v>289</v>
      </c>
      <c r="Z214" s="1" t="s">
        <v>64</v>
      </c>
      <c r="AA214" s="1" t="s">
        <v>38</v>
      </c>
      <c r="AB214" s="1" t="s">
        <v>85</v>
      </c>
      <c r="AC214" s="1" t="s">
        <v>66</v>
      </c>
      <c r="AD214" s="1" t="s">
        <v>116</v>
      </c>
      <c r="AE214" s="1" t="s">
        <v>68</v>
      </c>
      <c r="AF214" s="1" t="s">
        <v>117</v>
      </c>
      <c r="AG214" s="1" t="s">
        <v>319</v>
      </c>
      <c r="AH214" s="1" t="s">
        <v>38</v>
      </c>
      <c r="AI214" s="1">
        <f>IFERROR(_xlfn.XLOOKUP(Table1[[#This Row],[Audio Url]],Qc!C:C,Qc!F:F),"")</f>
        <v>0</v>
      </c>
      <c r="AJ214" s="1" t="str">
        <f>IFERROR(_xlfn.XLOOKUP(Table1[[#This Row],[Audio Url]],Qc!C:C,Qc!E:E),"")</f>
        <v>Correctly Done</v>
      </c>
      <c r="AK214" s="1" t="s">
        <v>38</v>
      </c>
      <c r="AL214" s="1" t="s">
        <v>38</v>
      </c>
      <c r="AM214" s="1" t="s">
        <v>43</v>
      </c>
      <c r="AN214" s="1" t="s">
        <v>2243</v>
      </c>
      <c r="AO214" t="str">
        <f>IF(Table1[[#This Row],[Audio Duration (in secs)]]&gt;180,"Greater than 3 Minutes","Less than 3 Minutes")</f>
        <v>Greater than 3 Minutes</v>
      </c>
      <c r="AP21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14" t="str">
        <f>IFERROR(VLOOKUP(Table1[[#This Row],[சாதி/Caste]],MApping!$E$1:$F$10,2,0),"Others")</f>
        <v>Others</v>
      </c>
      <c r="AR214">
        <f>VLOOKUP(Table1[[#This Row],[பாலினம்/Gender]],Factor!$F$26:$I$28,4,0)</f>
        <v>0.8936170212765957</v>
      </c>
      <c r="AS214">
        <f>VLOOKUP(Table1[[#This Row],[பதிலளித்தவரின் வயது/Age Group]],Factor!$F$35:$I$39,4,0)</f>
        <v>0.84848484848484851</v>
      </c>
      <c r="AT214">
        <f>VLOOKUP(Table1[[#This Row],[பதிலளித்தவரின் வயது/Age Group]]&amp;Table1[[#This Row],[பாலினம்/Gender]],Factor!$A$45:$G$53,7,0)</f>
        <v>0.70000000000000007</v>
      </c>
      <c r="AU2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4">
        <f>VLOOKUP(Table1[[#This Row],[Rev Caste]],Factor!$F$59:$I$68,4,0)</f>
        <v>5.9154929577464786E-2</v>
      </c>
      <c r="AW214">
        <f>Table1[[#This Row],[2021 Ae Factor]]*Table1[[#This Row],[Age &amp; Gender Factor]]</f>
        <v>0.41435355980046362</v>
      </c>
      <c r="AX214">
        <f t="shared" si="8"/>
        <v>10.6055159</v>
      </c>
      <c r="AY214">
        <f t="shared" si="9"/>
        <v>78.546965099999994</v>
      </c>
    </row>
    <row r="215" spans="1:51" x14ac:dyDescent="0.25">
      <c r="A215" s="1" t="s">
        <v>1314</v>
      </c>
      <c r="B215" s="1" t="s">
        <v>1315</v>
      </c>
      <c r="C215" s="2">
        <v>45873</v>
      </c>
      <c r="D215" s="1" t="s">
        <v>1316</v>
      </c>
      <c r="E215" s="1" t="s">
        <v>1281</v>
      </c>
      <c r="F215" s="1" t="s">
        <v>1317</v>
      </c>
      <c r="G215" s="1">
        <v>237</v>
      </c>
      <c r="H215" s="1" t="s">
        <v>37</v>
      </c>
      <c r="I215" s="1" t="s">
        <v>1283</v>
      </c>
      <c r="J215" s="1" t="s">
        <v>1284</v>
      </c>
      <c r="K215" s="1" t="s">
        <v>51</v>
      </c>
      <c r="L215" s="1" t="s">
        <v>52</v>
      </c>
      <c r="M215" s="1" t="s">
        <v>52</v>
      </c>
      <c r="N215" s="1" t="s">
        <v>1318</v>
      </c>
      <c r="O215" s="1" t="s">
        <v>55</v>
      </c>
      <c r="P215" s="1">
        <v>9698439203</v>
      </c>
      <c r="Q215" s="1" t="s">
        <v>56</v>
      </c>
      <c r="R215" s="1" t="s">
        <v>57</v>
      </c>
      <c r="S215" s="1" t="s">
        <v>58</v>
      </c>
      <c r="T215" s="1" t="s">
        <v>99</v>
      </c>
      <c r="U215" s="1" t="s">
        <v>84</v>
      </c>
      <c r="V215" s="1" t="s">
        <v>61</v>
      </c>
      <c r="W215" s="1" t="s">
        <v>126</v>
      </c>
      <c r="X215" s="1" t="s">
        <v>115</v>
      </c>
      <c r="Y215" s="1" t="s">
        <v>38</v>
      </c>
      <c r="Z215" s="1" t="s">
        <v>127</v>
      </c>
      <c r="AA215" s="1" t="s">
        <v>139</v>
      </c>
      <c r="AB215" s="1" t="s">
        <v>59</v>
      </c>
      <c r="AC215" s="1" t="s">
        <v>128</v>
      </c>
      <c r="AD215" s="1" t="s">
        <v>103</v>
      </c>
      <c r="AE215" s="1" t="s">
        <v>68</v>
      </c>
      <c r="AF215" s="1" t="s">
        <v>383</v>
      </c>
      <c r="AG215" s="1" t="s">
        <v>89</v>
      </c>
      <c r="AH215" s="1" t="s">
        <v>38</v>
      </c>
      <c r="AI215" s="1" t="str">
        <f>IFERROR(_xlfn.XLOOKUP(Table1[[#This Row],[Audio Url]],Qc!C:C,Qc!F:F),"")</f>
        <v xml:space="preserve">not asking questions </v>
      </c>
      <c r="AJ215" s="1" t="str">
        <f>IFERROR(_xlfn.XLOOKUP(Table1[[#This Row],[Audio Url]],Qc!C:C,Qc!E:E),"")</f>
        <v>Not Doing It Properly</v>
      </c>
      <c r="AK215" s="1" t="s">
        <v>38</v>
      </c>
      <c r="AL215" s="1" t="s">
        <v>38</v>
      </c>
      <c r="AM215" s="1" t="s">
        <v>43</v>
      </c>
      <c r="AN215" s="1" t="s">
        <v>2243</v>
      </c>
      <c r="AO215" t="str">
        <f>IF(Table1[[#This Row],[Audio Duration (in secs)]]&gt;180,"Greater than 3 Minutes","Less than 3 Minutes")</f>
        <v>Greater than 3 Minutes</v>
      </c>
      <c r="AP21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15" t="str">
        <f>IFERROR(VLOOKUP(Table1[[#This Row],[சாதி/Caste]],MApping!$E$1:$F$10,2,0),"Others")</f>
        <v>Others</v>
      </c>
      <c r="AR215">
        <f>VLOOKUP(Table1[[#This Row],[பாலினம்/Gender]],Factor!$F$26:$I$28,4,0)</f>
        <v>1.1351351351351351</v>
      </c>
      <c r="AS215">
        <f>VLOOKUP(Table1[[#This Row],[பதிலளித்தவரின் வயது/Age Group]],Factor!$F$35:$I$39,4,0)</f>
        <v>1.2824427480916032</v>
      </c>
      <c r="AT215">
        <f>VLOOKUP(Table1[[#This Row],[பதிலளித்தவரின் வயது/Age Group]]&amp;Table1[[#This Row],[பாலினம்/Gender]],Factor!$A$45:$G$53,7,0)</f>
        <v>1.9534883720930234</v>
      </c>
      <c r="AU2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5">
        <f>VLOOKUP(Table1[[#This Row],[Rev Caste]],Factor!$F$59:$I$68,4,0)</f>
        <v>5.9154929577464786E-2</v>
      </c>
      <c r="AW215">
        <f>Table1[[#This Row],[2021 Ae Factor]]*Table1[[#This Row],[Age &amp; Gender Factor]]</f>
        <v>1.1563355157222239</v>
      </c>
      <c r="AX215">
        <f t="shared" si="8"/>
        <v>10.605233399999999</v>
      </c>
      <c r="AY215">
        <f t="shared" si="9"/>
        <v>78.547141600000003</v>
      </c>
    </row>
    <row r="216" spans="1:51" x14ac:dyDescent="0.25">
      <c r="A216" s="1" t="s">
        <v>1319</v>
      </c>
      <c r="B216" s="1" t="s">
        <v>1320</v>
      </c>
      <c r="C216" s="2">
        <v>45873</v>
      </c>
      <c r="D216" s="1" t="s">
        <v>1321</v>
      </c>
      <c r="E216" s="1" t="s">
        <v>1289</v>
      </c>
      <c r="F216" s="1" t="s">
        <v>1322</v>
      </c>
      <c r="G216" s="1">
        <v>244</v>
      </c>
      <c r="H216" s="1" t="s">
        <v>37</v>
      </c>
      <c r="I216" s="1" t="s">
        <v>1291</v>
      </c>
      <c r="J216" s="1" t="s">
        <v>1292</v>
      </c>
      <c r="K216" s="1" t="s">
        <v>51</v>
      </c>
      <c r="L216" s="1" t="s">
        <v>52</v>
      </c>
      <c r="M216" s="1" t="s">
        <v>52</v>
      </c>
      <c r="N216" s="1" t="s">
        <v>547</v>
      </c>
      <c r="O216" s="1" t="s">
        <v>136</v>
      </c>
      <c r="P216" s="1">
        <v>6382198517</v>
      </c>
      <c r="Q216" s="1" t="s">
        <v>39</v>
      </c>
      <c r="R216" s="1" t="s">
        <v>137</v>
      </c>
      <c r="S216" s="1" t="s">
        <v>114</v>
      </c>
      <c r="T216" s="1" t="s">
        <v>59</v>
      </c>
      <c r="U216" s="1" t="s">
        <v>60</v>
      </c>
      <c r="V216" s="1" t="s">
        <v>61</v>
      </c>
      <c r="W216" s="1" t="s">
        <v>62</v>
      </c>
      <c r="X216" s="1" t="s">
        <v>63</v>
      </c>
      <c r="Y216" s="1" t="s">
        <v>38</v>
      </c>
      <c r="Z216" s="1" t="s">
        <v>64</v>
      </c>
      <c r="AA216" s="1" t="s">
        <v>38</v>
      </c>
      <c r="AB216" s="1" t="s">
        <v>85</v>
      </c>
      <c r="AC216" s="1" t="s">
        <v>86</v>
      </c>
      <c r="AD216" s="1" t="s">
        <v>67</v>
      </c>
      <c r="AE216" s="1" t="s">
        <v>68</v>
      </c>
      <c r="AF216" s="1" t="s">
        <v>69</v>
      </c>
      <c r="AG216" s="1" t="s">
        <v>89</v>
      </c>
      <c r="AH216" s="1" t="s">
        <v>38</v>
      </c>
      <c r="AI216" s="1">
        <f>IFERROR(_xlfn.XLOOKUP(Table1[[#This Row],[Audio Url]],Qc!C:C,Qc!F:F),"")</f>
        <v>0</v>
      </c>
      <c r="AJ216" s="1" t="str">
        <f>IFERROR(_xlfn.XLOOKUP(Table1[[#This Row],[Audio Url]],Qc!C:C,Qc!E:E),"")</f>
        <v>Correctly Done</v>
      </c>
      <c r="AK216" s="1" t="s">
        <v>38</v>
      </c>
      <c r="AL216" s="1" t="s">
        <v>38</v>
      </c>
      <c r="AM216" s="1" t="s">
        <v>43</v>
      </c>
      <c r="AN216" s="1" t="s">
        <v>2243</v>
      </c>
      <c r="AO216" t="str">
        <f>IF(Table1[[#This Row],[Audio Duration (in secs)]]&gt;180,"Greater than 3 Minutes","Less than 3 Minutes")</f>
        <v>Greater than 3 Minutes</v>
      </c>
      <c r="AP21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16" t="str">
        <f>IFERROR(VLOOKUP(Table1[[#This Row],[சாதி/Caste]],MApping!$E$1:$F$10,2,0),"Others")</f>
        <v>Others</v>
      </c>
      <c r="AR216">
        <f>VLOOKUP(Table1[[#This Row],[பாலினம்/Gender]],Factor!$F$26:$I$28,4,0)</f>
        <v>0.8936170212765957</v>
      </c>
      <c r="AS216">
        <f>VLOOKUP(Table1[[#This Row],[பதிலளித்தவரின் வயது/Age Group]],Factor!$F$35:$I$39,4,0)</f>
        <v>0.84</v>
      </c>
      <c r="AT216">
        <f>VLOOKUP(Table1[[#This Row],[பதிலளித்தவரின் வயது/Age Group]]&amp;Table1[[#This Row],[பாலினம்/Gender]],Factor!$A$45:$G$53,7,0)</f>
        <v>0.875</v>
      </c>
      <c r="AU2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6">
        <f>VLOOKUP(Table1[[#This Row],[Rev Caste]],Factor!$F$59:$I$68,4,0)</f>
        <v>5.9154929577464786E-2</v>
      </c>
      <c r="AW216">
        <f>Table1[[#This Row],[2021 Ae Factor]]*Table1[[#This Row],[Age &amp; Gender Factor]]</f>
        <v>0.5179419497505795</v>
      </c>
      <c r="AX216">
        <f t="shared" si="8"/>
        <v>10.6058079</v>
      </c>
      <c r="AY216">
        <f t="shared" si="9"/>
        <v>78.546696999999995</v>
      </c>
    </row>
    <row r="217" spans="1:51" x14ac:dyDescent="0.25">
      <c r="A217" s="1" t="s">
        <v>1323</v>
      </c>
      <c r="B217" s="1" t="s">
        <v>1324</v>
      </c>
      <c r="C217" s="2">
        <v>45873</v>
      </c>
      <c r="D217" s="1" t="s">
        <v>1325</v>
      </c>
      <c r="E217" s="1" t="s">
        <v>1289</v>
      </c>
      <c r="F217" s="1" t="s">
        <v>1326</v>
      </c>
      <c r="G217" s="1">
        <v>312</v>
      </c>
      <c r="H217" s="1" t="s">
        <v>37</v>
      </c>
      <c r="I217" s="1" t="s">
        <v>1283</v>
      </c>
      <c r="J217" s="1" t="s">
        <v>1284</v>
      </c>
      <c r="K217" s="1" t="s">
        <v>51</v>
      </c>
      <c r="L217" s="1" t="s">
        <v>52</v>
      </c>
      <c r="M217" s="1" t="s">
        <v>52</v>
      </c>
      <c r="N217" s="1" t="s">
        <v>1327</v>
      </c>
      <c r="O217" s="1" t="s">
        <v>136</v>
      </c>
      <c r="P217" s="1">
        <v>8148978139</v>
      </c>
      <c r="Q217" s="1" t="s">
        <v>361</v>
      </c>
      <c r="R217" s="1" t="s">
        <v>137</v>
      </c>
      <c r="S217" s="1" t="s">
        <v>58</v>
      </c>
      <c r="T217" s="1" t="s">
        <v>138</v>
      </c>
      <c r="U217" s="1" t="s">
        <v>60</v>
      </c>
      <c r="V217" s="1" t="s">
        <v>61</v>
      </c>
      <c r="W217" s="1" t="s">
        <v>441</v>
      </c>
      <c r="X217" s="1" t="s">
        <v>63</v>
      </c>
      <c r="Y217" s="1" t="s">
        <v>38</v>
      </c>
      <c r="Z217" s="1" t="s">
        <v>64</v>
      </c>
      <c r="AA217" s="1" t="s">
        <v>38</v>
      </c>
      <c r="AB217" s="1" t="s">
        <v>59</v>
      </c>
      <c r="AC217" s="1" t="s">
        <v>66</v>
      </c>
      <c r="AD217" s="1" t="s">
        <v>67</v>
      </c>
      <c r="AE217" s="1" t="s">
        <v>480</v>
      </c>
      <c r="AF217" s="1" t="s">
        <v>69</v>
      </c>
      <c r="AG217" s="1" t="s">
        <v>89</v>
      </c>
      <c r="AH217" s="1" t="s">
        <v>38</v>
      </c>
      <c r="AI217" s="1">
        <f>IFERROR(_xlfn.XLOOKUP(Table1[[#This Row],[Audio Url]],Qc!C:C,Qc!F:F),"")</f>
        <v>0</v>
      </c>
      <c r="AJ217" s="1" t="str">
        <f>IFERROR(_xlfn.XLOOKUP(Table1[[#This Row],[Audio Url]],Qc!C:C,Qc!E:E),"")</f>
        <v>Correctly Done</v>
      </c>
      <c r="AK217" s="1" t="s">
        <v>38</v>
      </c>
      <c r="AL217" s="1" t="s">
        <v>38</v>
      </c>
      <c r="AM217" s="1" t="s">
        <v>43</v>
      </c>
      <c r="AN217" s="1" t="s">
        <v>2243</v>
      </c>
      <c r="AO217" t="str">
        <f>IF(Table1[[#This Row],[Audio Duration (in secs)]]&gt;180,"Greater than 3 Minutes","Less than 3 Minutes")</f>
        <v>Greater than 3 Minutes</v>
      </c>
      <c r="AP21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17" t="str">
        <f>IFERROR(VLOOKUP(Table1[[#This Row],[சாதி/Caste]],MApping!$E$1:$F$10,2,0),"Others")</f>
        <v>Others</v>
      </c>
      <c r="AR217">
        <f>VLOOKUP(Table1[[#This Row],[பாலினம்/Gender]],Factor!$F$26:$I$28,4,0)</f>
        <v>0.8936170212765957</v>
      </c>
      <c r="AS217">
        <f>VLOOKUP(Table1[[#This Row],[பதிலளித்தவரின் வயது/Age Group]],Factor!$F$35:$I$39,4,0)</f>
        <v>0.96923076923076912</v>
      </c>
      <c r="AT217">
        <f>VLOOKUP(Table1[[#This Row],[பதிலளித்தவரின் வயது/Age Group]]&amp;Table1[[#This Row],[பாலினம்/Gender]],Factor!$A$45:$G$53,7,0)</f>
        <v>1.1666666666666667</v>
      </c>
      <c r="AU2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7">
        <f>VLOOKUP(Table1[[#This Row],[Rev Caste]],Factor!$F$59:$I$68,4,0)</f>
        <v>5.9154929577464786E-2</v>
      </c>
      <c r="AW217">
        <f>Table1[[#This Row],[2021 Ae Factor]]*Table1[[#This Row],[Age &amp; Gender Factor]]</f>
        <v>0.690589266334106</v>
      </c>
      <c r="AX217">
        <f t="shared" si="8"/>
        <v>10.6056271</v>
      </c>
      <c r="AY217">
        <f t="shared" si="9"/>
        <v>78.546476699999999</v>
      </c>
    </row>
    <row r="218" spans="1:51" x14ac:dyDescent="0.25">
      <c r="A218" s="1" t="s">
        <v>1328</v>
      </c>
      <c r="B218" s="1" t="s">
        <v>1329</v>
      </c>
      <c r="C218" s="2">
        <v>45873</v>
      </c>
      <c r="D218" s="1" t="s">
        <v>1330</v>
      </c>
      <c r="E218" s="1" t="s">
        <v>1331</v>
      </c>
      <c r="F218" s="1" t="s">
        <v>1332</v>
      </c>
      <c r="G218" s="1">
        <v>390</v>
      </c>
      <c r="H218" s="1" t="s">
        <v>37</v>
      </c>
      <c r="I218" s="1" t="s">
        <v>110</v>
      </c>
      <c r="J218" s="1" t="s">
        <v>111</v>
      </c>
      <c r="K218" s="1" t="s">
        <v>51</v>
      </c>
      <c r="L218" s="1" t="s">
        <v>79</v>
      </c>
      <c r="M218" s="1" t="s">
        <v>1333</v>
      </c>
      <c r="N218" s="1" t="s">
        <v>1334</v>
      </c>
      <c r="O218" s="1" t="s">
        <v>55</v>
      </c>
      <c r="P218" s="1">
        <v>9626445865</v>
      </c>
      <c r="Q218" s="1" t="s">
        <v>361</v>
      </c>
      <c r="R218" s="1" t="s">
        <v>125</v>
      </c>
      <c r="S218" s="1" t="s">
        <v>114</v>
      </c>
      <c r="T218" s="1" t="s">
        <v>59</v>
      </c>
      <c r="U218" s="1" t="s">
        <v>84</v>
      </c>
      <c r="V218" s="1" t="s">
        <v>61</v>
      </c>
      <c r="W218" s="1" t="s">
        <v>62</v>
      </c>
      <c r="X218" s="1" t="s">
        <v>102</v>
      </c>
      <c r="Y218" s="1" t="s">
        <v>96</v>
      </c>
      <c r="Z218" s="1" t="s">
        <v>127</v>
      </c>
      <c r="AA218" s="1" t="s">
        <v>100</v>
      </c>
      <c r="AB218" s="1" t="s">
        <v>59</v>
      </c>
      <c r="AC218" s="1" t="s">
        <v>128</v>
      </c>
      <c r="AD218" s="1" t="s">
        <v>87</v>
      </c>
      <c r="AE218" s="1" t="s">
        <v>68</v>
      </c>
      <c r="AF218" s="1" t="s">
        <v>104</v>
      </c>
      <c r="AG218" s="1" t="s">
        <v>89</v>
      </c>
      <c r="AH218" s="1" t="s">
        <v>270</v>
      </c>
      <c r="AI218" s="1">
        <f>IFERROR(_xlfn.XLOOKUP(Table1[[#This Row],[Audio Url]],Qc!C:C,Qc!F:F),"")</f>
        <v>0</v>
      </c>
      <c r="AJ218" s="1" t="str">
        <f>IFERROR(_xlfn.XLOOKUP(Table1[[#This Row],[Audio Url]],Qc!C:C,Qc!E:E),"")</f>
        <v>Correctly Done</v>
      </c>
      <c r="AK218" s="1" t="s">
        <v>38</v>
      </c>
      <c r="AL218" s="1" t="s">
        <v>38</v>
      </c>
      <c r="AM218" s="1" t="s">
        <v>43</v>
      </c>
      <c r="AN218" s="1" t="s">
        <v>2243</v>
      </c>
      <c r="AO218" t="str">
        <f>IF(Table1[[#This Row],[Audio Duration (in secs)]]&gt;180,"Greater than 3 Minutes","Less than 3 Minutes")</f>
        <v>Greater than 3 Minutes</v>
      </c>
      <c r="AP21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18" t="str">
        <f>IFERROR(VLOOKUP(Table1[[#This Row],[சாதி/Caste]],MApping!$E$1:$F$10,2,0),"Others")</f>
        <v>MUTTARAIYAR</v>
      </c>
      <c r="AR218">
        <f>VLOOKUP(Table1[[#This Row],[பாலினம்/Gender]],Factor!$F$26:$I$28,4,0)</f>
        <v>1.1351351351351351</v>
      </c>
      <c r="AS218">
        <f>VLOOKUP(Table1[[#This Row],[பதிலளித்தவரின் வயது/Age Group]],Factor!$F$35:$I$39,4,0)</f>
        <v>0.96923076923076912</v>
      </c>
      <c r="AT218">
        <f>VLOOKUP(Table1[[#This Row],[பதிலளித்தவரின் வயது/Age Group]]&amp;Table1[[#This Row],[பாலினம்/Gender]],Factor!$A$45:$G$53,7,0)</f>
        <v>0.82894736842105265</v>
      </c>
      <c r="AU2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8">
        <f>VLOOKUP(Table1[[#This Row],[Rev Caste]],Factor!$F$59:$I$68,4,0)</f>
        <v>2.0275862068965518</v>
      </c>
      <c r="AW218">
        <f>Table1[[#This Row],[2021 Ae Factor]]*Table1[[#This Row],[Age &amp; Gender Factor]]</f>
        <v>0.49068184713212792</v>
      </c>
      <c r="AX218">
        <f t="shared" si="8"/>
        <v>10.4139918</v>
      </c>
      <c r="AY218">
        <f t="shared" si="9"/>
        <v>78.721297500000006</v>
      </c>
    </row>
    <row r="219" spans="1:51" x14ac:dyDescent="0.25">
      <c r="A219" s="1" t="s">
        <v>1335</v>
      </c>
      <c r="B219" s="1" t="s">
        <v>1336</v>
      </c>
      <c r="C219" s="2">
        <v>45873</v>
      </c>
      <c r="D219" s="1" t="s">
        <v>1337</v>
      </c>
      <c r="E219" s="1" t="s">
        <v>1289</v>
      </c>
      <c r="F219" s="1" t="s">
        <v>1338</v>
      </c>
      <c r="G219" s="1">
        <v>271</v>
      </c>
      <c r="H219" s="1" t="s">
        <v>37</v>
      </c>
      <c r="I219" s="1" t="s">
        <v>1283</v>
      </c>
      <c r="J219" s="1" t="s">
        <v>1284</v>
      </c>
      <c r="K219" s="1" t="s">
        <v>51</v>
      </c>
      <c r="L219" s="1" t="s">
        <v>52</v>
      </c>
      <c r="M219" s="1" t="s">
        <v>52</v>
      </c>
      <c r="N219" s="1" t="s">
        <v>1298</v>
      </c>
      <c r="O219" s="1" t="s">
        <v>136</v>
      </c>
      <c r="P219" s="1">
        <v>8608046080</v>
      </c>
      <c r="Q219" s="1" t="s">
        <v>39</v>
      </c>
      <c r="R219" s="1" t="s">
        <v>137</v>
      </c>
      <c r="S219" s="1" t="s">
        <v>58</v>
      </c>
      <c r="T219" s="1" t="s">
        <v>59</v>
      </c>
      <c r="U219" s="1" t="s">
        <v>60</v>
      </c>
      <c r="V219" s="1" t="s">
        <v>61</v>
      </c>
      <c r="W219" s="1" t="s">
        <v>62</v>
      </c>
      <c r="X219" s="1" t="s">
        <v>63</v>
      </c>
      <c r="Y219" s="1" t="s">
        <v>38</v>
      </c>
      <c r="Z219" s="1" t="s">
        <v>64</v>
      </c>
      <c r="AA219" s="1" t="s">
        <v>38</v>
      </c>
      <c r="AB219" s="1" t="s">
        <v>65</v>
      </c>
      <c r="AC219" s="1" t="s">
        <v>86</v>
      </c>
      <c r="AD219" s="1" t="s">
        <v>67</v>
      </c>
      <c r="AE219" s="1" t="s">
        <v>68</v>
      </c>
      <c r="AF219" s="1" t="s">
        <v>69</v>
      </c>
      <c r="AG219" s="1" t="s">
        <v>89</v>
      </c>
      <c r="AH219" s="1" t="s">
        <v>38</v>
      </c>
      <c r="AI219" s="1">
        <f>IFERROR(_xlfn.XLOOKUP(Table1[[#This Row],[Audio Url]],Qc!C:C,Qc!F:F),"")</f>
        <v>0</v>
      </c>
      <c r="AJ219" s="1" t="str">
        <f>IFERROR(_xlfn.XLOOKUP(Table1[[#This Row],[Audio Url]],Qc!C:C,Qc!E:E),"")</f>
        <v>Correctly Done</v>
      </c>
      <c r="AK219" s="1" t="s">
        <v>38</v>
      </c>
      <c r="AL219" s="1" t="s">
        <v>38</v>
      </c>
      <c r="AM219" s="1" t="s">
        <v>43</v>
      </c>
      <c r="AN219" s="1" t="s">
        <v>2243</v>
      </c>
      <c r="AO219" t="str">
        <f>IF(Table1[[#This Row],[Audio Duration (in secs)]]&gt;180,"Greater than 3 Minutes","Less than 3 Minutes")</f>
        <v>Greater than 3 Minutes</v>
      </c>
      <c r="AP21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19" t="str">
        <f>IFERROR(VLOOKUP(Table1[[#This Row],[சாதி/Caste]],MApping!$E$1:$F$10,2,0),"Others")</f>
        <v>Others</v>
      </c>
      <c r="AR219">
        <f>VLOOKUP(Table1[[#This Row],[பாலினம்/Gender]],Factor!$F$26:$I$28,4,0)</f>
        <v>0.8936170212765957</v>
      </c>
      <c r="AS219">
        <f>VLOOKUP(Table1[[#This Row],[பதிலளித்தவரின் வயது/Age Group]],Factor!$F$35:$I$39,4,0)</f>
        <v>0.84</v>
      </c>
      <c r="AT219">
        <f>VLOOKUP(Table1[[#This Row],[பதிலளித்தவரின் வயது/Age Group]]&amp;Table1[[#This Row],[பாலினம்/Gender]],Factor!$A$45:$G$53,7,0)</f>
        <v>0.875</v>
      </c>
      <c r="AU2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19">
        <f>VLOOKUP(Table1[[#This Row],[Rev Caste]],Factor!$F$59:$I$68,4,0)</f>
        <v>5.9154929577464786E-2</v>
      </c>
      <c r="AW219">
        <f>Table1[[#This Row],[2021 Ae Factor]]*Table1[[#This Row],[Age &amp; Gender Factor]]</f>
        <v>0.5179419497505795</v>
      </c>
      <c r="AX219">
        <f t="shared" si="8"/>
        <v>10.605626900000001</v>
      </c>
      <c r="AY219">
        <f t="shared" si="9"/>
        <v>78.546481099999994</v>
      </c>
    </row>
    <row r="220" spans="1:51" x14ac:dyDescent="0.25">
      <c r="A220" s="1" t="s">
        <v>1339</v>
      </c>
      <c r="B220" s="1" t="s">
        <v>1340</v>
      </c>
      <c r="C220" s="2">
        <v>45873</v>
      </c>
      <c r="D220" s="1" t="s">
        <v>1341</v>
      </c>
      <c r="E220" s="1" t="s">
        <v>1342</v>
      </c>
      <c r="F220" s="1" t="s">
        <v>1343</v>
      </c>
      <c r="G220" s="1">
        <v>426</v>
      </c>
      <c r="H220" s="1" t="s">
        <v>37</v>
      </c>
      <c r="I220" s="1" t="s">
        <v>1291</v>
      </c>
      <c r="J220" s="1" t="s">
        <v>1292</v>
      </c>
      <c r="K220" s="1" t="s">
        <v>51</v>
      </c>
      <c r="L220" s="1" t="s">
        <v>52</v>
      </c>
      <c r="M220" s="1" t="s">
        <v>52</v>
      </c>
      <c r="N220" s="1" t="s">
        <v>1344</v>
      </c>
      <c r="O220" s="1" t="s">
        <v>136</v>
      </c>
      <c r="P220" s="1">
        <v>9677444703</v>
      </c>
      <c r="Q220" s="1" t="s">
        <v>56</v>
      </c>
      <c r="R220" s="1" t="s">
        <v>57</v>
      </c>
      <c r="S220" s="1" t="s">
        <v>114</v>
      </c>
      <c r="T220" s="1" t="s">
        <v>59</v>
      </c>
      <c r="U220" s="1" t="s">
        <v>60</v>
      </c>
      <c r="V220" s="1" t="s">
        <v>166</v>
      </c>
      <c r="W220" s="1" t="s">
        <v>62</v>
      </c>
      <c r="X220" s="1" t="s">
        <v>102</v>
      </c>
      <c r="Y220" s="1" t="s">
        <v>289</v>
      </c>
      <c r="Z220" s="1" t="s">
        <v>127</v>
      </c>
      <c r="AA220" s="1" t="s">
        <v>139</v>
      </c>
      <c r="AB220" s="1" t="s">
        <v>85</v>
      </c>
      <c r="AC220" s="1" t="s">
        <v>66</v>
      </c>
      <c r="AD220" s="1" t="s">
        <v>67</v>
      </c>
      <c r="AE220" s="1" t="s">
        <v>68</v>
      </c>
      <c r="AF220" s="1" t="s">
        <v>419</v>
      </c>
      <c r="AG220" s="1" t="s">
        <v>89</v>
      </c>
      <c r="AH220" s="1" t="s">
        <v>38</v>
      </c>
      <c r="AI220" s="1">
        <f>IFERROR(_xlfn.XLOOKUP(Table1[[#This Row],[Audio Url]],Qc!C:C,Qc!F:F),"")</f>
        <v>0</v>
      </c>
      <c r="AJ220" s="1" t="str">
        <f>IFERROR(_xlfn.XLOOKUP(Table1[[#This Row],[Audio Url]],Qc!C:C,Qc!E:E),"")</f>
        <v>Correctly Done</v>
      </c>
      <c r="AK220" s="1" t="s">
        <v>38</v>
      </c>
      <c r="AL220" s="1" t="s">
        <v>38</v>
      </c>
      <c r="AM220" s="1" t="s">
        <v>43</v>
      </c>
      <c r="AN220" s="1" t="s">
        <v>2243</v>
      </c>
      <c r="AO220" t="str">
        <f>IF(Table1[[#This Row],[Audio Duration (in secs)]]&gt;180,"Greater than 3 Minutes","Less than 3 Minutes")</f>
        <v>Greater than 3 Minutes</v>
      </c>
      <c r="AP22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0" t="str">
        <f>IFERROR(VLOOKUP(Table1[[#This Row],[சாதி/Caste]],MApping!$E$1:$F$10,2,0),"Others")</f>
        <v>Others</v>
      </c>
      <c r="AR220">
        <f>VLOOKUP(Table1[[#This Row],[பாலினம்/Gender]],Factor!$F$26:$I$28,4,0)</f>
        <v>0.8936170212765957</v>
      </c>
      <c r="AS220">
        <f>VLOOKUP(Table1[[#This Row],[பதிலளித்தவரின் வயது/Age Group]],Factor!$F$35:$I$39,4,0)</f>
        <v>1.2824427480916032</v>
      </c>
      <c r="AT220">
        <f>VLOOKUP(Table1[[#This Row],[பதிலளித்தவரின் வயது/Age Group]]&amp;Table1[[#This Row],[பாலினம்/Gender]],Factor!$A$45:$G$53,7,0)</f>
        <v>0.95454545454545459</v>
      </c>
      <c r="AU2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0">
        <f>VLOOKUP(Table1[[#This Row],[Rev Caste]],Factor!$F$59:$I$68,4,0)</f>
        <v>5.9154929577464786E-2</v>
      </c>
      <c r="AW220">
        <f>Table1[[#This Row],[2021 Ae Factor]]*Table1[[#This Row],[Age &amp; Gender Factor]]</f>
        <v>0.95454545454545459</v>
      </c>
      <c r="AX220">
        <f t="shared" si="8"/>
        <v>10.604911</v>
      </c>
      <c r="AY220">
        <f t="shared" si="9"/>
        <v>78.546742199999997</v>
      </c>
    </row>
    <row r="221" spans="1:51" x14ac:dyDescent="0.25">
      <c r="A221" s="1" t="s">
        <v>1345</v>
      </c>
      <c r="B221" s="1" t="s">
        <v>1346</v>
      </c>
      <c r="C221" s="2">
        <v>45873</v>
      </c>
      <c r="D221" s="1" t="s">
        <v>1347</v>
      </c>
      <c r="E221" s="1" t="s">
        <v>1289</v>
      </c>
      <c r="F221" s="1" t="s">
        <v>1348</v>
      </c>
      <c r="G221" s="1">
        <v>351</v>
      </c>
      <c r="H221" s="1" t="s">
        <v>37</v>
      </c>
      <c r="I221" s="1" t="s">
        <v>1291</v>
      </c>
      <c r="J221" s="1" t="s">
        <v>1292</v>
      </c>
      <c r="K221" s="1" t="s">
        <v>51</v>
      </c>
      <c r="L221" s="1" t="s">
        <v>52</v>
      </c>
      <c r="M221" s="1" t="s">
        <v>52</v>
      </c>
      <c r="N221" s="1" t="s">
        <v>1349</v>
      </c>
      <c r="O221" s="1" t="s">
        <v>136</v>
      </c>
      <c r="P221" s="1">
        <v>9488611419</v>
      </c>
      <c r="Q221" s="1" t="s">
        <v>39</v>
      </c>
      <c r="R221" s="1" t="s">
        <v>137</v>
      </c>
      <c r="S221" s="1" t="s">
        <v>114</v>
      </c>
      <c r="T221" s="1" t="s">
        <v>138</v>
      </c>
      <c r="U221" s="1" t="s">
        <v>84</v>
      </c>
      <c r="V221" s="1" t="s">
        <v>61</v>
      </c>
      <c r="W221" s="1" t="s">
        <v>62</v>
      </c>
      <c r="X221" s="1" t="s">
        <v>102</v>
      </c>
      <c r="Y221" s="1" t="s">
        <v>289</v>
      </c>
      <c r="Z221" s="1" t="s">
        <v>64</v>
      </c>
      <c r="AA221" s="1" t="s">
        <v>38</v>
      </c>
      <c r="AB221" s="1" t="s">
        <v>65</v>
      </c>
      <c r="AC221" s="1" t="s">
        <v>66</v>
      </c>
      <c r="AD221" s="1" t="s">
        <v>67</v>
      </c>
      <c r="AE221" s="1" t="s">
        <v>68</v>
      </c>
      <c r="AF221" s="1" t="s">
        <v>117</v>
      </c>
      <c r="AG221" s="1" t="s">
        <v>89</v>
      </c>
      <c r="AH221" s="1" t="s">
        <v>38</v>
      </c>
      <c r="AI221" s="1" t="str">
        <f>IFERROR(_xlfn.XLOOKUP(Table1[[#This Row],[Audio Url]],Qc!C:C,Qc!F:F),"")</f>
        <v xml:space="preserve">not able to ask all the questions </v>
      </c>
      <c r="AJ221" s="1" t="str">
        <f>IFERROR(_xlfn.XLOOKUP(Table1[[#This Row],[Audio Url]],Qc!C:C,Qc!E:E),"")</f>
        <v>Not Asking All The Questions</v>
      </c>
      <c r="AK221" s="1" t="s">
        <v>38</v>
      </c>
      <c r="AL221" s="1" t="s">
        <v>38</v>
      </c>
      <c r="AM221" s="1" t="s">
        <v>43</v>
      </c>
      <c r="AN221" s="1" t="s">
        <v>2243</v>
      </c>
      <c r="AO221" t="str">
        <f>IF(Table1[[#This Row],[Audio Duration (in secs)]]&gt;180,"Greater than 3 Minutes","Less than 3 Minutes")</f>
        <v>Greater than 3 Minutes</v>
      </c>
      <c r="AP22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1" t="str">
        <f>IFERROR(VLOOKUP(Table1[[#This Row],[சாதி/Caste]],MApping!$E$1:$F$10,2,0),"Others")</f>
        <v>Others</v>
      </c>
      <c r="AR221">
        <f>VLOOKUP(Table1[[#This Row],[பாலினம்/Gender]],Factor!$F$26:$I$28,4,0)</f>
        <v>0.8936170212765957</v>
      </c>
      <c r="AS221">
        <f>VLOOKUP(Table1[[#This Row],[பதிலளித்தவரின் வயது/Age Group]],Factor!$F$35:$I$39,4,0)</f>
        <v>0.84</v>
      </c>
      <c r="AT221">
        <f>VLOOKUP(Table1[[#This Row],[பதிலளித்தவரின் வயது/Age Group]]&amp;Table1[[#This Row],[பாலினம்/Gender]],Factor!$A$45:$G$53,7,0)</f>
        <v>0.875</v>
      </c>
      <c r="AU2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21">
        <f>VLOOKUP(Table1[[#This Row],[Rev Caste]],Factor!$F$59:$I$68,4,0)</f>
        <v>5.9154929577464786E-2</v>
      </c>
      <c r="AW221">
        <f>Table1[[#This Row],[2021 Ae Factor]]*Table1[[#This Row],[Age &amp; Gender Factor]]</f>
        <v>0.5179419497505795</v>
      </c>
      <c r="AX221">
        <f t="shared" si="8"/>
        <v>10.6056255</v>
      </c>
      <c r="AY221">
        <f t="shared" si="9"/>
        <v>78.546469900000005</v>
      </c>
    </row>
    <row r="222" spans="1:51" x14ac:dyDescent="0.25">
      <c r="A222" s="1" t="s">
        <v>1350</v>
      </c>
      <c r="B222" s="1" t="s">
        <v>1351</v>
      </c>
      <c r="C222" s="2">
        <v>45873</v>
      </c>
      <c r="D222" s="1" t="s">
        <v>1352</v>
      </c>
      <c r="E222" s="1" t="s">
        <v>1353</v>
      </c>
      <c r="F222" s="1" t="s">
        <v>1354</v>
      </c>
      <c r="G222" s="1">
        <v>510</v>
      </c>
      <c r="H222" s="1" t="s">
        <v>37</v>
      </c>
      <c r="I222" s="1" t="s">
        <v>245</v>
      </c>
      <c r="J222" s="1" t="s">
        <v>246</v>
      </c>
      <c r="K222" s="1" t="s">
        <v>51</v>
      </c>
      <c r="L222" s="1" t="s">
        <v>79</v>
      </c>
      <c r="M222" s="1" t="s">
        <v>1333</v>
      </c>
      <c r="N222" s="1" t="s">
        <v>1355</v>
      </c>
      <c r="O222" s="1" t="s">
        <v>136</v>
      </c>
      <c r="P222" s="1">
        <v>7826904078</v>
      </c>
      <c r="Q222" s="1" t="s">
        <v>56</v>
      </c>
      <c r="R222" s="1" t="s">
        <v>137</v>
      </c>
      <c r="S222" s="1" t="s">
        <v>114</v>
      </c>
      <c r="T222" s="1" t="s">
        <v>59</v>
      </c>
      <c r="U222" s="1" t="s">
        <v>84</v>
      </c>
      <c r="V222" s="1" t="s">
        <v>61</v>
      </c>
      <c r="W222" s="1" t="s">
        <v>62</v>
      </c>
      <c r="X222" s="1" t="s">
        <v>102</v>
      </c>
      <c r="Y222" s="1" t="s">
        <v>289</v>
      </c>
      <c r="Z222" s="1" t="s">
        <v>127</v>
      </c>
      <c r="AA222" s="1" t="s">
        <v>100</v>
      </c>
      <c r="AB222" s="1" t="s">
        <v>59</v>
      </c>
      <c r="AC222" s="1" t="s">
        <v>128</v>
      </c>
      <c r="AD222" s="1" t="s">
        <v>87</v>
      </c>
      <c r="AE222" s="1" t="s">
        <v>102</v>
      </c>
      <c r="AF222" s="1" t="s">
        <v>69</v>
      </c>
      <c r="AG222" s="1" t="s">
        <v>118</v>
      </c>
      <c r="AH222" s="1" t="s">
        <v>42</v>
      </c>
      <c r="AI222" s="1">
        <f>IFERROR(_xlfn.XLOOKUP(Table1[[#This Row],[Audio Url]],Qc!C:C,Qc!F:F),"")</f>
        <v>0</v>
      </c>
      <c r="AJ222" s="1" t="str">
        <f>IFERROR(_xlfn.XLOOKUP(Table1[[#This Row],[Audio Url]],Qc!C:C,Qc!E:E),"")</f>
        <v>Correctly Done</v>
      </c>
      <c r="AK222" s="1" t="s">
        <v>38</v>
      </c>
      <c r="AL222" s="1" t="s">
        <v>38</v>
      </c>
      <c r="AM222" s="1" t="s">
        <v>43</v>
      </c>
      <c r="AN222" s="1" t="s">
        <v>2243</v>
      </c>
      <c r="AO222" t="str">
        <f>IF(Table1[[#This Row],[Audio Duration (in secs)]]&gt;180,"Greater than 3 Minutes","Less than 3 Minutes")</f>
        <v>Greater than 3 Minutes</v>
      </c>
      <c r="AP22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2" t="str">
        <f>IFERROR(VLOOKUP(Table1[[#This Row],[சாதி/Caste]],MApping!$E$1:$F$10,2,0),"Others")</f>
        <v>DEVENDRA KULA VELLALAR</v>
      </c>
      <c r="AR222">
        <f>VLOOKUP(Table1[[#This Row],[பாலினம்/Gender]],Factor!$F$26:$I$28,4,0)</f>
        <v>0.8936170212765957</v>
      </c>
      <c r="AS222">
        <f>VLOOKUP(Table1[[#This Row],[பதிலளித்தவரின் வயது/Age Group]],Factor!$F$35:$I$39,4,0)</f>
        <v>1.2824427480916032</v>
      </c>
      <c r="AT222">
        <f>VLOOKUP(Table1[[#This Row],[பதிலளித்தவரின் வயது/Age Group]]&amp;Table1[[#This Row],[பாலினம்/Gender]],Factor!$A$45:$G$53,7,0)</f>
        <v>0.95454545454545459</v>
      </c>
      <c r="AU2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22">
        <f>VLOOKUP(Table1[[#This Row],[Rev Caste]],Factor!$F$59:$I$68,4,0)</f>
        <v>1.6390243902439026</v>
      </c>
      <c r="AW222">
        <f>Table1[[#This Row],[2021 Ae Factor]]*Table1[[#This Row],[Age &amp; Gender Factor]]</f>
        <v>0.56502758154608668</v>
      </c>
      <c r="AX222">
        <f t="shared" si="8"/>
        <v>10.4136484</v>
      </c>
      <c r="AY222">
        <f t="shared" si="9"/>
        <v>78.7206008</v>
      </c>
    </row>
    <row r="223" spans="1:51" x14ac:dyDescent="0.25">
      <c r="A223" s="1" t="s">
        <v>1356</v>
      </c>
      <c r="B223" s="1" t="s">
        <v>1357</v>
      </c>
      <c r="C223" s="2">
        <v>45873</v>
      </c>
      <c r="D223" s="1" t="s">
        <v>1358</v>
      </c>
      <c r="E223" s="1" t="s">
        <v>1331</v>
      </c>
      <c r="F223" s="1" t="s">
        <v>1359</v>
      </c>
      <c r="G223" s="1">
        <v>525</v>
      </c>
      <c r="H223" s="1" t="s">
        <v>37</v>
      </c>
      <c r="I223" s="1" t="s">
        <v>110</v>
      </c>
      <c r="J223" s="1" t="s">
        <v>111</v>
      </c>
      <c r="K223" s="1" t="s">
        <v>51</v>
      </c>
      <c r="L223" s="1" t="s">
        <v>79</v>
      </c>
      <c r="M223" s="1" t="s">
        <v>1333</v>
      </c>
      <c r="N223" s="1" t="s">
        <v>1360</v>
      </c>
      <c r="O223" s="1" t="s">
        <v>55</v>
      </c>
      <c r="P223" s="1">
        <v>7825968707</v>
      </c>
      <c r="Q223" s="1" t="s">
        <v>56</v>
      </c>
      <c r="R223" s="1" t="s">
        <v>57</v>
      </c>
      <c r="S223" s="1" t="s">
        <v>114</v>
      </c>
      <c r="T223" s="1" t="s">
        <v>99</v>
      </c>
      <c r="U223" s="1" t="s">
        <v>84</v>
      </c>
      <c r="V223" s="1" t="s">
        <v>166</v>
      </c>
      <c r="W223" s="1" t="s">
        <v>62</v>
      </c>
      <c r="X223" s="1" t="s">
        <v>102</v>
      </c>
      <c r="Y223" s="1" t="s">
        <v>289</v>
      </c>
      <c r="Z223" s="1" t="s">
        <v>64</v>
      </c>
      <c r="AA223" s="1" t="s">
        <v>38</v>
      </c>
      <c r="AB223" s="1" t="s">
        <v>65</v>
      </c>
      <c r="AC223" s="1" t="s">
        <v>86</v>
      </c>
      <c r="AD223" s="1" t="s">
        <v>87</v>
      </c>
      <c r="AE223" s="1" t="s">
        <v>68</v>
      </c>
      <c r="AF223" s="1" t="s">
        <v>383</v>
      </c>
      <c r="AG223" s="1" t="s">
        <v>89</v>
      </c>
      <c r="AH223" s="1" t="s">
        <v>270</v>
      </c>
      <c r="AI223" s="1">
        <f>IFERROR(_xlfn.XLOOKUP(Table1[[#This Row],[Audio Url]],Qc!C:C,Qc!F:F),"")</f>
        <v>0</v>
      </c>
      <c r="AJ223" s="1" t="str">
        <f>IFERROR(_xlfn.XLOOKUP(Table1[[#This Row],[Audio Url]],Qc!C:C,Qc!E:E),"")</f>
        <v>Audio Not Playing</v>
      </c>
      <c r="AK223" s="1" t="s">
        <v>38</v>
      </c>
      <c r="AL223" s="1" t="s">
        <v>38</v>
      </c>
      <c r="AM223" s="1" t="s">
        <v>43</v>
      </c>
      <c r="AN223" s="1" t="s">
        <v>2243</v>
      </c>
      <c r="AO223" t="str">
        <f>IF(Table1[[#This Row],[Audio Duration (in secs)]]&gt;180,"Greater than 3 Minutes","Less than 3 Minutes")</f>
        <v>Greater than 3 Minutes</v>
      </c>
      <c r="AP22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3" t="str">
        <f>IFERROR(VLOOKUP(Table1[[#This Row],[சாதி/Caste]],MApping!$E$1:$F$10,2,0),"Others")</f>
        <v>MUTTARAIYAR</v>
      </c>
      <c r="AR223">
        <f>VLOOKUP(Table1[[#This Row],[பாலினம்/Gender]],Factor!$F$26:$I$28,4,0)</f>
        <v>1.1351351351351351</v>
      </c>
      <c r="AS223">
        <f>VLOOKUP(Table1[[#This Row],[பதிலளித்தவரின் வயது/Age Group]],Factor!$F$35:$I$39,4,0)</f>
        <v>1.2824427480916032</v>
      </c>
      <c r="AT223">
        <f>VLOOKUP(Table1[[#This Row],[பதிலளித்தவரின் வயது/Age Group]]&amp;Table1[[#This Row],[பாலினம்/Gender]],Factor!$A$45:$G$53,7,0)</f>
        <v>1.9534883720930234</v>
      </c>
      <c r="AU2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3">
        <f>VLOOKUP(Table1[[#This Row],[Rev Caste]],Factor!$F$59:$I$68,4,0)</f>
        <v>2.0275862068965518</v>
      </c>
      <c r="AW223">
        <f>Table1[[#This Row],[2021 Ae Factor]]*Table1[[#This Row],[Age &amp; Gender Factor]]</f>
        <v>1.9534883720930234</v>
      </c>
      <c r="AX223">
        <f t="shared" si="8"/>
        <v>10.4140836</v>
      </c>
      <c r="AY223">
        <f t="shared" si="9"/>
        <v>78.721226400000006</v>
      </c>
    </row>
    <row r="224" spans="1:51" x14ac:dyDescent="0.25">
      <c r="A224" s="1" t="s">
        <v>1361</v>
      </c>
      <c r="B224" s="1" t="s">
        <v>1362</v>
      </c>
      <c r="C224" s="2">
        <v>45873</v>
      </c>
      <c r="D224" s="1" t="s">
        <v>1363</v>
      </c>
      <c r="E224" s="1" t="s">
        <v>1364</v>
      </c>
      <c r="F224" s="1" t="s">
        <v>1365</v>
      </c>
      <c r="G224" s="1">
        <v>522</v>
      </c>
      <c r="H224" s="1" t="s">
        <v>37</v>
      </c>
      <c r="I224" s="1" t="s">
        <v>1283</v>
      </c>
      <c r="J224" s="1" t="s">
        <v>1284</v>
      </c>
      <c r="K224" s="1" t="s">
        <v>51</v>
      </c>
      <c r="L224" s="1" t="s">
        <v>52</v>
      </c>
      <c r="M224" s="1" t="s">
        <v>52</v>
      </c>
      <c r="N224" s="1" t="s">
        <v>1366</v>
      </c>
      <c r="O224" s="1" t="s">
        <v>136</v>
      </c>
      <c r="P224" s="1">
        <v>7603985479</v>
      </c>
      <c r="Q224" s="1" t="s">
        <v>361</v>
      </c>
      <c r="R224" s="1" t="s">
        <v>137</v>
      </c>
      <c r="S224" s="1" t="s">
        <v>58</v>
      </c>
      <c r="T224" s="1" t="s">
        <v>99</v>
      </c>
      <c r="U224" s="1" t="s">
        <v>302</v>
      </c>
      <c r="V224" s="1" t="s">
        <v>100</v>
      </c>
      <c r="W224" s="1" t="s">
        <v>441</v>
      </c>
      <c r="X224" s="1" t="s">
        <v>102</v>
      </c>
      <c r="Y224" s="1" t="s">
        <v>289</v>
      </c>
      <c r="Z224" s="1" t="s">
        <v>127</v>
      </c>
      <c r="AA224" s="1" t="s">
        <v>139</v>
      </c>
      <c r="AB224" s="1" t="s">
        <v>59</v>
      </c>
      <c r="AC224" s="1" t="s">
        <v>66</v>
      </c>
      <c r="AD224" s="1" t="s">
        <v>67</v>
      </c>
      <c r="AE224" s="1" t="s">
        <v>1367</v>
      </c>
      <c r="AF224" s="1" t="s">
        <v>69</v>
      </c>
      <c r="AG224" s="1" t="s">
        <v>89</v>
      </c>
      <c r="AH224" s="1" t="s">
        <v>38</v>
      </c>
      <c r="AI224" s="1">
        <f>IFERROR(_xlfn.XLOOKUP(Table1[[#This Row],[Audio Url]],Qc!C:C,Qc!F:F),"")</f>
        <v>0</v>
      </c>
      <c r="AJ224" s="1" t="str">
        <f>IFERROR(_xlfn.XLOOKUP(Table1[[#This Row],[Audio Url]],Qc!C:C,Qc!E:E),"")</f>
        <v>Correctly Done</v>
      </c>
      <c r="AK224" s="1" t="s">
        <v>38</v>
      </c>
      <c r="AL224" s="1" t="s">
        <v>38</v>
      </c>
      <c r="AM224" s="1" t="s">
        <v>43</v>
      </c>
      <c r="AN224" s="1" t="s">
        <v>2243</v>
      </c>
      <c r="AO224" t="str">
        <f>IF(Table1[[#This Row],[Audio Duration (in secs)]]&gt;180,"Greater than 3 Minutes","Less than 3 Minutes")</f>
        <v>Greater than 3 Minutes</v>
      </c>
      <c r="AP22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4" t="str">
        <f>IFERROR(VLOOKUP(Table1[[#This Row],[சாதி/Caste]],MApping!$E$1:$F$10,2,0),"Others")</f>
        <v>Others</v>
      </c>
      <c r="AR224">
        <f>VLOOKUP(Table1[[#This Row],[பாலினம்/Gender]],Factor!$F$26:$I$28,4,0)</f>
        <v>0.8936170212765957</v>
      </c>
      <c r="AS224">
        <f>VLOOKUP(Table1[[#This Row],[பதிலளித்தவரின் வயது/Age Group]],Factor!$F$35:$I$39,4,0)</f>
        <v>0.96923076923076912</v>
      </c>
      <c r="AT224">
        <f>VLOOKUP(Table1[[#This Row],[பதிலளித்தவரின் வயது/Age Group]]&amp;Table1[[#This Row],[பாலினம்/Gender]],Factor!$A$45:$G$53,7,0)</f>
        <v>1.1666666666666667</v>
      </c>
      <c r="AU2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24">
        <f>VLOOKUP(Table1[[#This Row],[Rev Caste]],Factor!$F$59:$I$68,4,0)</f>
        <v>5.9154929577464786E-2</v>
      </c>
      <c r="AW224">
        <f>Table1[[#This Row],[2021 Ae Factor]]*Table1[[#This Row],[Age &amp; Gender Factor]]</f>
        <v>2.3347332520120236</v>
      </c>
      <c r="AX224">
        <f t="shared" si="8"/>
        <v>10.605209500000001</v>
      </c>
      <c r="AY224">
        <f t="shared" si="9"/>
        <v>78.5464336</v>
      </c>
    </row>
    <row r="225" spans="1:51" x14ac:dyDescent="0.25">
      <c r="A225" s="1" t="s">
        <v>1368</v>
      </c>
      <c r="B225" s="1" t="s">
        <v>1369</v>
      </c>
      <c r="C225" s="2">
        <v>45873</v>
      </c>
      <c r="D225" s="1" t="s">
        <v>1370</v>
      </c>
      <c r="E225" s="1" t="s">
        <v>1371</v>
      </c>
      <c r="F225" s="1" t="s">
        <v>1372</v>
      </c>
      <c r="G225" s="1">
        <v>214</v>
      </c>
      <c r="H225" s="1" t="s">
        <v>37</v>
      </c>
      <c r="I225" s="1" t="s">
        <v>110</v>
      </c>
      <c r="J225" s="1" t="s">
        <v>111</v>
      </c>
      <c r="K225" s="1" t="s">
        <v>51</v>
      </c>
      <c r="L225" s="1" t="s">
        <v>79</v>
      </c>
      <c r="M225" s="1" t="s">
        <v>1333</v>
      </c>
      <c r="N225" s="1" t="s">
        <v>1373</v>
      </c>
      <c r="O225" s="1" t="s">
        <v>136</v>
      </c>
      <c r="P225" s="1">
        <v>9655911197</v>
      </c>
      <c r="Q225" s="1" t="s">
        <v>56</v>
      </c>
      <c r="R225" s="1" t="s">
        <v>98</v>
      </c>
      <c r="S225" s="1" t="s">
        <v>114</v>
      </c>
      <c r="T225" s="1" t="s">
        <v>59</v>
      </c>
      <c r="U225" s="1" t="s">
        <v>60</v>
      </c>
      <c r="V225" s="1" t="s">
        <v>61</v>
      </c>
      <c r="W225" s="1" t="s">
        <v>62</v>
      </c>
      <c r="X225" s="1" t="s">
        <v>102</v>
      </c>
      <c r="Y225" s="1" t="s">
        <v>96</v>
      </c>
      <c r="Z225" s="1" t="s">
        <v>127</v>
      </c>
      <c r="AA225" s="1" t="s">
        <v>100</v>
      </c>
      <c r="AB225" s="1" t="s">
        <v>85</v>
      </c>
      <c r="AC225" s="1" t="s">
        <v>66</v>
      </c>
      <c r="AD225" s="1" t="s">
        <v>87</v>
      </c>
      <c r="AE225" s="1" t="s">
        <v>68</v>
      </c>
      <c r="AF225" s="1" t="s">
        <v>69</v>
      </c>
      <c r="AG225" s="1" t="s">
        <v>70</v>
      </c>
      <c r="AH225" s="1" t="s">
        <v>270</v>
      </c>
      <c r="AI225" s="1">
        <f>IFERROR(_xlfn.XLOOKUP(Table1[[#This Row],[Audio Url]],Qc!C:C,Qc!F:F),"")</f>
        <v>0</v>
      </c>
      <c r="AJ225" s="1" t="str">
        <f>IFERROR(_xlfn.XLOOKUP(Table1[[#This Row],[Audio Url]],Qc!C:C,Qc!E:E),"")</f>
        <v>Audio Not Playing</v>
      </c>
      <c r="AK225" s="1" t="s">
        <v>38</v>
      </c>
      <c r="AL225" s="1" t="s">
        <v>38</v>
      </c>
      <c r="AM225" s="1" t="s">
        <v>43</v>
      </c>
      <c r="AN225" s="1" t="s">
        <v>2243</v>
      </c>
      <c r="AO225" t="str">
        <f>IF(Table1[[#This Row],[Audio Duration (in secs)]]&gt;180,"Greater than 3 Minutes","Less than 3 Minutes")</f>
        <v>Greater than 3 Minutes</v>
      </c>
      <c r="AP22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5" t="str">
        <f>IFERROR(VLOOKUP(Table1[[#This Row],[சாதி/Caste]],MApping!$E$1:$F$10,2,0),"Others")</f>
        <v>MUTTARAIYAR</v>
      </c>
      <c r="AR225">
        <f>VLOOKUP(Table1[[#This Row],[பாலினம்/Gender]],Factor!$F$26:$I$28,4,0)</f>
        <v>0.8936170212765957</v>
      </c>
      <c r="AS225">
        <f>VLOOKUP(Table1[[#This Row],[பதிலளித்தவரின் வயது/Age Group]],Factor!$F$35:$I$39,4,0)</f>
        <v>1.2824427480916032</v>
      </c>
      <c r="AT225">
        <f>VLOOKUP(Table1[[#This Row],[பதிலளித்தவரின் வயது/Age Group]]&amp;Table1[[#This Row],[பாலினம்/Gender]],Factor!$A$45:$G$53,7,0)</f>
        <v>0.95454545454545459</v>
      </c>
      <c r="AU2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25">
        <f>VLOOKUP(Table1[[#This Row],[Rev Caste]],Factor!$F$59:$I$68,4,0)</f>
        <v>2.0275862068965518</v>
      </c>
      <c r="AW225">
        <f>Table1[[#This Row],[2021 Ae Factor]]*Table1[[#This Row],[Age &amp; Gender Factor]]</f>
        <v>0.56502758154608668</v>
      </c>
      <c r="AX225">
        <f t="shared" si="8"/>
        <v>10.4137398</v>
      </c>
      <c r="AY225">
        <f t="shared" si="9"/>
        <v>78.719813700000003</v>
      </c>
    </row>
    <row r="226" spans="1:51" x14ac:dyDescent="0.25">
      <c r="A226" s="1" t="s">
        <v>1374</v>
      </c>
      <c r="B226" s="1" t="s">
        <v>1375</v>
      </c>
      <c r="C226" s="2">
        <v>45873</v>
      </c>
      <c r="D226" s="1" t="s">
        <v>1376</v>
      </c>
      <c r="E226" s="1" t="s">
        <v>1377</v>
      </c>
      <c r="F226" s="1" t="s">
        <v>1378</v>
      </c>
      <c r="G226" s="1">
        <v>357</v>
      </c>
      <c r="H226" s="1" t="s">
        <v>37</v>
      </c>
      <c r="I226" s="1" t="s">
        <v>1291</v>
      </c>
      <c r="J226" s="1" t="s">
        <v>1292</v>
      </c>
      <c r="K226" s="1" t="s">
        <v>51</v>
      </c>
      <c r="L226" s="1" t="s">
        <v>52</v>
      </c>
      <c r="M226" s="1" t="s">
        <v>52</v>
      </c>
      <c r="N226" s="1" t="s">
        <v>1379</v>
      </c>
      <c r="O226" s="1" t="s">
        <v>136</v>
      </c>
      <c r="P226" s="1">
        <v>9003688757</v>
      </c>
      <c r="Q226" s="1" t="s">
        <v>39</v>
      </c>
      <c r="R226" s="1" t="s">
        <v>137</v>
      </c>
      <c r="S226" s="1" t="s">
        <v>114</v>
      </c>
      <c r="T226" s="1" t="s">
        <v>138</v>
      </c>
      <c r="U226" s="1" t="s">
        <v>84</v>
      </c>
      <c r="V226" s="1" t="s">
        <v>61</v>
      </c>
      <c r="W226" s="1" t="s">
        <v>62</v>
      </c>
      <c r="X226" s="1" t="s">
        <v>63</v>
      </c>
      <c r="Y226" s="1" t="s">
        <v>38</v>
      </c>
      <c r="Z226" s="1" t="s">
        <v>64</v>
      </c>
      <c r="AA226" s="1" t="s">
        <v>38</v>
      </c>
      <c r="AB226" s="1" t="s">
        <v>65</v>
      </c>
      <c r="AC226" s="1" t="s">
        <v>66</v>
      </c>
      <c r="AD226" s="1" t="s">
        <v>67</v>
      </c>
      <c r="AE226" s="1" t="s">
        <v>68</v>
      </c>
      <c r="AF226" s="1" t="s">
        <v>117</v>
      </c>
      <c r="AG226" s="1" t="s">
        <v>89</v>
      </c>
      <c r="AH226" s="1" t="s">
        <v>38</v>
      </c>
      <c r="AI226" s="1">
        <f>IFERROR(_xlfn.XLOOKUP(Table1[[#This Row],[Audio Url]],Qc!C:C,Qc!F:F),"")</f>
        <v>0</v>
      </c>
      <c r="AJ226" s="1" t="str">
        <f>IFERROR(_xlfn.XLOOKUP(Table1[[#This Row],[Audio Url]],Qc!C:C,Qc!E:E),"")</f>
        <v>Correctly Done</v>
      </c>
      <c r="AK226" s="1" t="s">
        <v>38</v>
      </c>
      <c r="AL226" s="1" t="s">
        <v>38</v>
      </c>
      <c r="AM226" s="1" t="s">
        <v>43</v>
      </c>
      <c r="AN226" s="1" t="s">
        <v>2243</v>
      </c>
      <c r="AO226" t="str">
        <f>IF(Table1[[#This Row],[Audio Duration (in secs)]]&gt;180,"Greater than 3 Minutes","Less than 3 Minutes")</f>
        <v>Greater than 3 Minutes</v>
      </c>
      <c r="AP22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26" t="str">
        <f>IFERROR(VLOOKUP(Table1[[#This Row],[சாதி/Caste]],MApping!$E$1:$F$10,2,0),"Others")</f>
        <v>Others</v>
      </c>
      <c r="AR226">
        <f>VLOOKUP(Table1[[#This Row],[பாலினம்/Gender]],Factor!$F$26:$I$28,4,0)</f>
        <v>0.8936170212765957</v>
      </c>
      <c r="AS226">
        <f>VLOOKUP(Table1[[#This Row],[பதிலளித்தவரின் வயது/Age Group]],Factor!$F$35:$I$39,4,0)</f>
        <v>0.84</v>
      </c>
      <c r="AT226">
        <f>VLOOKUP(Table1[[#This Row],[பதிலளித்தவரின் வயது/Age Group]]&amp;Table1[[#This Row],[பாலினம்/Gender]],Factor!$A$45:$G$53,7,0)</f>
        <v>0.875</v>
      </c>
      <c r="AU2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26">
        <f>VLOOKUP(Table1[[#This Row],[Rev Caste]],Factor!$F$59:$I$68,4,0)</f>
        <v>5.9154929577464786E-2</v>
      </c>
      <c r="AW226">
        <f>Table1[[#This Row],[2021 Ae Factor]]*Table1[[#This Row],[Age &amp; Gender Factor]]</f>
        <v>0.5179419497505795</v>
      </c>
      <c r="AX226">
        <f t="shared" si="8"/>
        <v>10.6042188</v>
      </c>
      <c r="AY226">
        <f t="shared" si="9"/>
        <v>78.546742199999997</v>
      </c>
    </row>
    <row r="227" spans="1:51" x14ac:dyDescent="0.25">
      <c r="A227" s="1" t="s">
        <v>1380</v>
      </c>
      <c r="B227" s="1" t="s">
        <v>1381</v>
      </c>
      <c r="C227" s="2">
        <v>45873</v>
      </c>
      <c r="D227" s="1" t="s">
        <v>1382</v>
      </c>
      <c r="E227" s="1" t="s">
        <v>1383</v>
      </c>
      <c r="F227" s="1" t="s">
        <v>1384</v>
      </c>
      <c r="G227" s="1">
        <v>227</v>
      </c>
      <c r="H227" s="1" t="s">
        <v>37</v>
      </c>
      <c r="I227" s="1" t="s">
        <v>1283</v>
      </c>
      <c r="J227" s="1" t="s">
        <v>1284</v>
      </c>
      <c r="K227" s="1" t="s">
        <v>51</v>
      </c>
      <c r="L227" s="1" t="s">
        <v>52</v>
      </c>
      <c r="M227" s="1" t="s">
        <v>52</v>
      </c>
      <c r="N227" s="1" t="s">
        <v>1385</v>
      </c>
      <c r="O227" s="1" t="s">
        <v>136</v>
      </c>
      <c r="P227" s="1">
        <v>8098433233</v>
      </c>
      <c r="Q227" s="1" t="s">
        <v>56</v>
      </c>
      <c r="R227" s="1" t="s">
        <v>137</v>
      </c>
      <c r="S227" s="1" t="s">
        <v>58</v>
      </c>
      <c r="T227" s="1" t="s">
        <v>99</v>
      </c>
      <c r="U227" s="1" t="s">
        <v>84</v>
      </c>
      <c r="V227" s="1" t="s">
        <v>100</v>
      </c>
      <c r="W227" s="1" t="s">
        <v>126</v>
      </c>
      <c r="X227" s="1" t="s">
        <v>115</v>
      </c>
      <c r="Y227" s="1" t="s">
        <v>38</v>
      </c>
      <c r="Z227" s="1" t="s">
        <v>127</v>
      </c>
      <c r="AA227" s="1" t="s">
        <v>61</v>
      </c>
      <c r="AB227" s="1" t="s">
        <v>59</v>
      </c>
      <c r="AC227" s="1" t="s">
        <v>128</v>
      </c>
      <c r="AD227" s="1" t="s">
        <v>103</v>
      </c>
      <c r="AE227" s="1" t="s">
        <v>68</v>
      </c>
      <c r="AF227" s="1" t="s">
        <v>69</v>
      </c>
      <c r="AG227" s="1" t="s">
        <v>89</v>
      </c>
      <c r="AH227" s="1" t="s">
        <v>38</v>
      </c>
      <c r="AI227" s="1">
        <f>IFERROR(_xlfn.XLOOKUP(Table1[[#This Row],[Audio Url]],Qc!C:C,Qc!F:F),"")</f>
        <v>0</v>
      </c>
      <c r="AJ227" s="1" t="str">
        <f>IFERROR(_xlfn.XLOOKUP(Table1[[#This Row],[Audio Url]],Qc!C:C,Qc!E:E),"")</f>
        <v>Correctly Done</v>
      </c>
      <c r="AK227" s="1" t="s">
        <v>38</v>
      </c>
      <c r="AL227" s="1" t="s">
        <v>38</v>
      </c>
      <c r="AM227" s="1" t="s">
        <v>43</v>
      </c>
      <c r="AN227" s="1" t="s">
        <v>2243</v>
      </c>
      <c r="AO227" t="str">
        <f>IF(Table1[[#This Row],[Audio Duration (in secs)]]&gt;180,"Greater than 3 Minutes","Less than 3 Minutes")</f>
        <v>Greater than 3 Minutes</v>
      </c>
      <c r="AP22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27" t="str">
        <f>IFERROR(VLOOKUP(Table1[[#This Row],[சாதி/Caste]],MApping!$E$1:$F$10,2,0),"Others")</f>
        <v>Others</v>
      </c>
      <c r="AR227">
        <f>VLOOKUP(Table1[[#This Row],[பாலினம்/Gender]],Factor!$F$26:$I$28,4,0)</f>
        <v>0.8936170212765957</v>
      </c>
      <c r="AS227">
        <f>VLOOKUP(Table1[[#This Row],[பதிலளித்தவரின் வயது/Age Group]],Factor!$F$35:$I$39,4,0)</f>
        <v>1.2824427480916032</v>
      </c>
      <c r="AT227">
        <f>VLOOKUP(Table1[[#This Row],[பதிலளித்தவரின் வயது/Age Group]]&amp;Table1[[#This Row],[பாலினம்/Gender]],Factor!$A$45:$G$53,7,0)</f>
        <v>0.95454545454545459</v>
      </c>
      <c r="AU2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27">
        <f>VLOOKUP(Table1[[#This Row],[Rev Caste]],Factor!$F$59:$I$68,4,0)</f>
        <v>5.9154929577464786E-2</v>
      </c>
      <c r="AW227">
        <f>Table1[[#This Row],[2021 Ae Factor]]*Table1[[#This Row],[Age &amp; Gender Factor]]</f>
        <v>1.9102362971007465</v>
      </c>
      <c r="AX227">
        <f t="shared" si="8"/>
        <v>10.604521</v>
      </c>
      <c r="AY227">
        <f t="shared" si="9"/>
        <v>78.546357499999999</v>
      </c>
    </row>
    <row r="228" spans="1:51" x14ac:dyDescent="0.25">
      <c r="A228" s="1" t="s">
        <v>1386</v>
      </c>
      <c r="B228" s="1" t="s">
        <v>1387</v>
      </c>
      <c r="C228" s="2">
        <v>45873</v>
      </c>
      <c r="D228" s="1" t="s">
        <v>1388</v>
      </c>
      <c r="E228" s="1" t="s">
        <v>1383</v>
      </c>
      <c r="F228" s="1" t="s">
        <v>1389</v>
      </c>
      <c r="G228" s="1">
        <v>220</v>
      </c>
      <c r="H228" s="1" t="s">
        <v>37</v>
      </c>
      <c r="I228" s="1" t="s">
        <v>1283</v>
      </c>
      <c r="J228" s="1" t="s">
        <v>1284</v>
      </c>
      <c r="K228" s="1" t="s">
        <v>51</v>
      </c>
      <c r="L228" s="1" t="s">
        <v>52</v>
      </c>
      <c r="M228" s="1" t="s">
        <v>52</v>
      </c>
      <c r="N228" s="1" t="s">
        <v>1390</v>
      </c>
      <c r="O228" s="1" t="s">
        <v>136</v>
      </c>
      <c r="P228" s="1">
        <v>9942316009</v>
      </c>
      <c r="Q228" s="1" t="s">
        <v>39</v>
      </c>
      <c r="R228" s="1" t="s">
        <v>137</v>
      </c>
      <c r="S228" s="1" t="s">
        <v>58</v>
      </c>
      <c r="T228" s="1" t="s">
        <v>99</v>
      </c>
      <c r="U228" s="1" t="s">
        <v>84</v>
      </c>
      <c r="V228" s="1" t="s">
        <v>186</v>
      </c>
      <c r="W228" s="1" t="s">
        <v>441</v>
      </c>
      <c r="X228" s="1" t="s">
        <v>296</v>
      </c>
      <c r="Y228" s="1" t="s">
        <v>38</v>
      </c>
      <c r="Z228" s="1" t="s">
        <v>127</v>
      </c>
      <c r="AA228" s="1" t="s">
        <v>139</v>
      </c>
      <c r="AB228" s="1" t="s">
        <v>65</v>
      </c>
      <c r="AC228" s="1" t="s">
        <v>86</v>
      </c>
      <c r="AD228" s="1" t="s">
        <v>67</v>
      </c>
      <c r="AE228" s="1" t="s">
        <v>480</v>
      </c>
      <c r="AF228" s="1" t="s">
        <v>69</v>
      </c>
      <c r="AG228" s="1" t="s">
        <v>89</v>
      </c>
      <c r="AH228" s="1" t="s">
        <v>38</v>
      </c>
      <c r="AI228" s="1">
        <f>IFERROR(_xlfn.XLOOKUP(Table1[[#This Row],[Audio Url]],Qc!C:C,Qc!F:F),"")</f>
        <v>0</v>
      </c>
      <c r="AJ228" s="1" t="str">
        <f>IFERROR(_xlfn.XLOOKUP(Table1[[#This Row],[Audio Url]],Qc!C:C,Qc!E:E),"")</f>
        <v>Audio Not Playing</v>
      </c>
      <c r="AK228" s="1" t="s">
        <v>38</v>
      </c>
      <c r="AL228" s="1" t="s">
        <v>38</v>
      </c>
      <c r="AM228" s="1" t="s">
        <v>43</v>
      </c>
      <c r="AN228" s="1" t="s">
        <v>2243</v>
      </c>
      <c r="AO228" t="str">
        <f>IF(Table1[[#This Row],[Audio Duration (in secs)]]&gt;180,"Greater than 3 Minutes","Less than 3 Minutes")</f>
        <v>Greater than 3 Minutes</v>
      </c>
      <c r="AP22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28" t="str">
        <f>IFERROR(VLOOKUP(Table1[[#This Row],[சாதி/Caste]],MApping!$E$1:$F$10,2,0),"Others")</f>
        <v>Others</v>
      </c>
      <c r="AR228">
        <f>VLOOKUP(Table1[[#This Row],[பாலினம்/Gender]],Factor!$F$26:$I$28,4,0)</f>
        <v>0.8936170212765957</v>
      </c>
      <c r="AS228">
        <f>VLOOKUP(Table1[[#This Row],[பதிலளித்தவரின் வயது/Age Group]],Factor!$F$35:$I$39,4,0)</f>
        <v>0.84</v>
      </c>
      <c r="AT228">
        <f>VLOOKUP(Table1[[#This Row],[பதிலளித்தவரின் வயது/Age Group]]&amp;Table1[[#This Row],[பாலினம்/Gender]],Factor!$A$45:$G$53,7,0)</f>
        <v>0.875</v>
      </c>
      <c r="AU2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28">
        <f>VLOOKUP(Table1[[#This Row],[Rev Caste]],Factor!$F$59:$I$68,4,0)</f>
        <v>5.9154929577464786E-2</v>
      </c>
      <c r="AW228">
        <f>Table1[[#This Row],[2021 Ae Factor]]*Table1[[#This Row],[Age &amp; Gender Factor]]</f>
        <v>0.875</v>
      </c>
      <c r="AX228">
        <f t="shared" si="8"/>
        <v>10.6046625</v>
      </c>
      <c r="AY228">
        <f t="shared" si="9"/>
        <v>78.546479399999996</v>
      </c>
    </row>
    <row r="229" spans="1:51" x14ac:dyDescent="0.25">
      <c r="A229" s="1" t="s">
        <v>1391</v>
      </c>
      <c r="B229" s="1" t="s">
        <v>1392</v>
      </c>
      <c r="C229" s="2">
        <v>45873</v>
      </c>
      <c r="D229" s="1" t="s">
        <v>1393</v>
      </c>
      <c r="E229" s="1" t="s">
        <v>1371</v>
      </c>
      <c r="F229" s="1" t="s">
        <v>1394</v>
      </c>
      <c r="G229" s="1">
        <v>417</v>
      </c>
      <c r="H229" s="1" t="s">
        <v>37</v>
      </c>
      <c r="I229" s="1" t="s">
        <v>245</v>
      </c>
      <c r="J229" s="1" t="s">
        <v>246</v>
      </c>
      <c r="K229" s="1" t="s">
        <v>51</v>
      </c>
      <c r="L229" s="1" t="s">
        <v>79</v>
      </c>
      <c r="M229" s="1" t="s">
        <v>1333</v>
      </c>
      <c r="N229" s="1" t="s">
        <v>1395</v>
      </c>
      <c r="O229" s="1" t="s">
        <v>55</v>
      </c>
      <c r="P229" s="1">
        <v>9092590114</v>
      </c>
      <c r="Q229" s="1" t="s">
        <v>39</v>
      </c>
      <c r="R229" s="1" t="s">
        <v>125</v>
      </c>
      <c r="S229" s="1" t="s">
        <v>114</v>
      </c>
      <c r="T229" s="1" t="s">
        <v>99</v>
      </c>
      <c r="U229" s="1" t="s">
        <v>84</v>
      </c>
      <c r="V229" s="1" t="s">
        <v>100</v>
      </c>
      <c r="W229" s="1" t="s">
        <v>101</v>
      </c>
      <c r="X229" s="1" t="s">
        <v>102</v>
      </c>
      <c r="Y229" s="1" t="s">
        <v>96</v>
      </c>
      <c r="Z229" s="1" t="s">
        <v>64</v>
      </c>
      <c r="AA229" s="1" t="s">
        <v>38</v>
      </c>
      <c r="AB229" s="1" t="s">
        <v>65</v>
      </c>
      <c r="AC229" s="1" t="s">
        <v>66</v>
      </c>
      <c r="AD229" s="1" t="s">
        <v>87</v>
      </c>
      <c r="AE229" s="1" t="s">
        <v>102</v>
      </c>
      <c r="AF229" s="1" t="s">
        <v>383</v>
      </c>
      <c r="AG229" s="1" t="s">
        <v>89</v>
      </c>
      <c r="AH229" s="1" t="s">
        <v>90</v>
      </c>
      <c r="AI229" s="1">
        <f>IFERROR(_xlfn.XLOOKUP(Table1[[#This Row],[Audio Url]],Qc!C:C,Qc!F:F),"")</f>
        <v>0</v>
      </c>
      <c r="AJ229" s="1" t="str">
        <f>IFERROR(_xlfn.XLOOKUP(Table1[[#This Row],[Audio Url]],Qc!C:C,Qc!E:E),"")</f>
        <v>Correctly Done</v>
      </c>
      <c r="AK229" s="1" t="s">
        <v>38</v>
      </c>
      <c r="AL229" s="1" t="s">
        <v>38</v>
      </c>
      <c r="AM229" s="1" t="s">
        <v>43</v>
      </c>
      <c r="AN229" s="1" t="s">
        <v>2243</v>
      </c>
      <c r="AO229" t="str">
        <f>IF(Table1[[#This Row],[Audio Duration (in secs)]]&gt;180,"Greater than 3 Minutes","Less than 3 Minutes")</f>
        <v>Greater than 3 Minutes</v>
      </c>
      <c r="AP22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29" t="str">
        <f>IFERROR(VLOOKUP(Table1[[#This Row],[சாதி/Caste]],MApping!$E$1:$F$10,2,0),"Others")</f>
        <v>MUKKULATHOR</v>
      </c>
      <c r="AR229">
        <f>VLOOKUP(Table1[[#This Row],[பாலினம்/Gender]],Factor!$F$26:$I$28,4,0)</f>
        <v>1.1351351351351351</v>
      </c>
      <c r="AS229">
        <f>VLOOKUP(Table1[[#This Row],[பதிலளித்தவரின் வயது/Age Group]],Factor!$F$35:$I$39,4,0)</f>
        <v>0.84</v>
      </c>
      <c r="AT229">
        <f>VLOOKUP(Table1[[#This Row],[பதிலளித்தவரின் வயது/Age Group]]&amp;Table1[[#This Row],[பாலினம்/Gender]],Factor!$A$45:$G$53,7,0)</f>
        <v>0.80769230769230771</v>
      </c>
      <c r="AU2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29">
        <f>VLOOKUP(Table1[[#This Row],[Rev Caste]],Factor!$F$59:$I$68,4,0)</f>
        <v>1.1057142857142856</v>
      </c>
      <c r="AW229">
        <f>Table1[[#This Row],[2021 Ae Factor]]*Table1[[#This Row],[Age &amp; Gender Factor]]</f>
        <v>1.6163537898544778</v>
      </c>
      <c r="AX229">
        <f t="shared" si="8"/>
        <v>10.4138933</v>
      </c>
      <c r="AY229">
        <f t="shared" si="9"/>
        <v>78.719898299999997</v>
      </c>
    </row>
    <row r="230" spans="1:51" x14ac:dyDescent="0.25">
      <c r="A230" s="1" t="s">
        <v>1396</v>
      </c>
      <c r="B230" s="1" t="s">
        <v>1397</v>
      </c>
      <c r="C230" s="2">
        <v>45873</v>
      </c>
      <c r="D230" s="1" t="s">
        <v>1398</v>
      </c>
      <c r="E230" s="1" t="s">
        <v>1342</v>
      </c>
      <c r="F230" s="1" t="s">
        <v>1399</v>
      </c>
      <c r="G230" s="1">
        <v>290</v>
      </c>
      <c r="H230" s="1" t="s">
        <v>37</v>
      </c>
      <c r="I230" s="1" t="s">
        <v>1283</v>
      </c>
      <c r="J230" s="1" t="s">
        <v>1284</v>
      </c>
      <c r="K230" s="1" t="s">
        <v>51</v>
      </c>
      <c r="L230" s="1" t="s">
        <v>52</v>
      </c>
      <c r="M230" s="1" t="s">
        <v>52</v>
      </c>
      <c r="N230" s="1" t="s">
        <v>1400</v>
      </c>
      <c r="O230" s="1" t="s">
        <v>136</v>
      </c>
      <c r="P230" s="1">
        <v>9944879186</v>
      </c>
      <c r="Q230" s="1" t="s">
        <v>56</v>
      </c>
      <c r="R230" s="1" t="s">
        <v>137</v>
      </c>
      <c r="S230" s="1" t="s">
        <v>58</v>
      </c>
      <c r="T230" s="1" t="s">
        <v>59</v>
      </c>
      <c r="U230" s="1" t="s">
        <v>302</v>
      </c>
      <c r="V230" s="1" t="s">
        <v>61</v>
      </c>
      <c r="W230" s="1" t="s">
        <v>441</v>
      </c>
      <c r="X230" s="1" t="s">
        <v>296</v>
      </c>
      <c r="Y230" s="1" t="s">
        <v>38</v>
      </c>
      <c r="Z230" s="1" t="s">
        <v>127</v>
      </c>
      <c r="AA230" s="1" t="s">
        <v>139</v>
      </c>
      <c r="AB230" s="1" t="s">
        <v>59</v>
      </c>
      <c r="AC230" s="1" t="s">
        <v>128</v>
      </c>
      <c r="AD230" s="1" t="s">
        <v>67</v>
      </c>
      <c r="AE230" s="1" t="s">
        <v>68</v>
      </c>
      <c r="AF230" s="1" t="s">
        <v>383</v>
      </c>
      <c r="AG230" s="1" t="s">
        <v>319</v>
      </c>
      <c r="AH230" s="1" t="s">
        <v>38</v>
      </c>
      <c r="AI230" s="1">
        <f>IFERROR(_xlfn.XLOOKUP(Table1[[#This Row],[Audio Url]],Qc!C:C,Qc!F:F),"")</f>
        <v>0</v>
      </c>
      <c r="AJ230" s="1" t="str">
        <f>IFERROR(_xlfn.XLOOKUP(Table1[[#This Row],[Audio Url]],Qc!C:C,Qc!E:E),"")</f>
        <v>Correctly Done</v>
      </c>
      <c r="AK230" s="1" t="s">
        <v>38</v>
      </c>
      <c r="AL230" s="1" t="s">
        <v>38</v>
      </c>
      <c r="AM230" s="1" t="s">
        <v>43</v>
      </c>
      <c r="AN230" s="1" t="s">
        <v>2243</v>
      </c>
      <c r="AO230" t="str">
        <f>IF(Table1[[#This Row],[Audio Duration (in secs)]]&gt;180,"Greater than 3 Minutes","Less than 3 Minutes")</f>
        <v>Greater than 3 Minutes</v>
      </c>
      <c r="AP23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30" t="str">
        <f>IFERROR(VLOOKUP(Table1[[#This Row],[சாதி/Caste]],MApping!$E$1:$F$10,2,0),"Others")</f>
        <v>Others</v>
      </c>
      <c r="AR230">
        <f>VLOOKUP(Table1[[#This Row],[பாலினம்/Gender]],Factor!$F$26:$I$28,4,0)</f>
        <v>0.8936170212765957</v>
      </c>
      <c r="AS230">
        <f>VLOOKUP(Table1[[#This Row],[பதிலளித்தவரின் வயது/Age Group]],Factor!$F$35:$I$39,4,0)</f>
        <v>1.2824427480916032</v>
      </c>
      <c r="AT230">
        <f>VLOOKUP(Table1[[#This Row],[பதிலளித்தவரின் வயது/Age Group]]&amp;Table1[[#This Row],[பாலினம்/Gender]],Factor!$A$45:$G$53,7,0)</f>
        <v>0.95454545454545459</v>
      </c>
      <c r="AU2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0">
        <f>VLOOKUP(Table1[[#This Row],[Rev Caste]],Factor!$F$59:$I$68,4,0)</f>
        <v>5.9154929577464786E-2</v>
      </c>
      <c r="AW230">
        <f>Table1[[#This Row],[2021 Ae Factor]]*Table1[[#This Row],[Age &amp; Gender Factor]]</f>
        <v>0.56502758154608668</v>
      </c>
      <c r="AX230">
        <f t="shared" si="8"/>
        <v>10.604554200000001</v>
      </c>
      <c r="AY230">
        <f t="shared" si="9"/>
        <v>78.546561600000004</v>
      </c>
    </row>
    <row r="231" spans="1:51" x14ac:dyDescent="0.25">
      <c r="A231" s="1" t="s">
        <v>1401</v>
      </c>
      <c r="B231" s="1" t="s">
        <v>1402</v>
      </c>
      <c r="C231" s="2">
        <v>45873</v>
      </c>
      <c r="D231" s="1" t="s">
        <v>1403</v>
      </c>
      <c r="E231" s="1" t="s">
        <v>1342</v>
      </c>
      <c r="F231" s="1" t="s">
        <v>1404</v>
      </c>
      <c r="G231" s="1">
        <v>273</v>
      </c>
      <c r="H231" s="1" t="s">
        <v>37</v>
      </c>
      <c r="I231" s="1" t="s">
        <v>1291</v>
      </c>
      <c r="J231" s="1" t="s">
        <v>1292</v>
      </c>
      <c r="K231" s="1" t="s">
        <v>51</v>
      </c>
      <c r="L231" s="1" t="s">
        <v>52</v>
      </c>
      <c r="M231" s="1" t="s">
        <v>52</v>
      </c>
      <c r="N231" s="1" t="s">
        <v>1405</v>
      </c>
      <c r="O231" s="1" t="s">
        <v>55</v>
      </c>
      <c r="P231" s="1">
        <v>7502439198</v>
      </c>
      <c r="Q231" s="1" t="s">
        <v>82</v>
      </c>
      <c r="R231" s="1" t="s">
        <v>57</v>
      </c>
      <c r="S231" s="1" t="s">
        <v>114</v>
      </c>
      <c r="T231" s="1" t="s">
        <v>59</v>
      </c>
      <c r="U231" s="1" t="s">
        <v>84</v>
      </c>
      <c r="V231" s="1" t="s">
        <v>61</v>
      </c>
      <c r="W231" s="1" t="s">
        <v>62</v>
      </c>
      <c r="X231" s="1" t="s">
        <v>102</v>
      </c>
      <c r="Y231" s="1" t="s">
        <v>289</v>
      </c>
      <c r="Z231" s="1" t="s">
        <v>64</v>
      </c>
      <c r="AA231" s="1" t="s">
        <v>38</v>
      </c>
      <c r="AB231" s="1" t="s">
        <v>65</v>
      </c>
      <c r="AC231" s="1" t="s">
        <v>86</v>
      </c>
      <c r="AD231" s="1" t="s">
        <v>116</v>
      </c>
      <c r="AE231" s="1" t="s">
        <v>102</v>
      </c>
      <c r="AF231" s="1" t="s">
        <v>383</v>
      </c>
      <c r="AG231" s="1" t="s">
        <v>89</v>
      </c>
      <c r="AH231" s="1" t="s">
        <v>38</v>
      </c>
      <c r="AI231" s="1" t="str">
        <f>IFERROR(_xlfn.XLOOKUP(Table1[[#This Row],[Audio Url]],Qc!C:C,Qc!F:F),"")</f>
        <v xml:space="preserve">not asking questions first few questions </v>
      </c>
      <c r="AJ231" s="1" t="str">
        <f>IFERROR(_xlfn.XLOOKUP(Table1[[#This Row],[Audio Url]],Qc!C:C,Qc!E:E),"")</f>
        <v>Not Doing It Properly</v>
      </c>
      <c r="AK231" s="1" t="s">
        <v>38</v>
      </c>
      <c r="AL231" s="1" t="s">
        <v>38</v>
      </c>
      <c r="AM231" s="1" t="s">
        <v>43</v>
      </c>
      <c r="AN231" s="1" t="s">
        <v>2243</v>
      </c>
      <c r="AO231" t="str">
        <f>IF(Table1[[#This Row],[Audio Duration (in secs)]]&gt;180,"Greater than 3 Minutes","Less than 3 Minutes")</f>
        <v>Greater than 3 Minutes</v>
      </c>
      <c r="AP23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1" t="str">
        <f>IFERROR(VLOOKUP(Table1[[#This Row],[சாதி/Caste]],MApping!$E$1:$F$10,2,0),"Others")</f>
        <v>Others</v>
      </c>
      <c r="AR231">
        <f>VLOOKUP(Table1[[#This Row],[பாலினம்/Gender]],Factor!$F$26:$I$28,4,0)</f>
        <v>1.1351351351351351</v>
      </c>
      <c r="AS231">
        <f>VLOOKUP(Table1[[#This Row],[பதிலளித்தவரின் வயது/Age Group]],Factor!$F$35:$I$39,4,0)</f>
        <v>0.84848484848484851</v>
      </c>
      <c r="AT231">
        <f>VLOOKUP(Table1[[#This Row],[பதிலளித்தவரின் வயது/Age Group]]&amp;Table1[[#This Row],[பாலினம்/Gender]],Factor!$A$45:$G$53,7,0)</f>
        <v>1.0769230769230769</v>
      </c>
      <c r="AU2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1">
        <f>VLOOKUP(Table1[[#This Row],[Rev Caste]],Factor!$F$59:$I$68,4,0)</f>
        <v>5.9154929577464786E-2</v>
      </c>
      <c r="AW231">
        <f>Table1[[#This Row],[2021 Ae Factor]]*Table1[[#This Row],[Age &amp; Gender Factor]]</f>
        <v>0.63746701507763626</v>
      </c>
      <c r="AX231">
        <f t="shared" si="8"/>
        <v>10.604350800000001</v>
      </c>
      <c r="AY231">
        <f t="shared" si="9"/>
        <v>78.546719100000004</v>
      </c>
    </row>
    <row r="232" spans="1:51" x14ac:dyDescent="0.25">
      <c r="A232" s="1" t="s">
        <v>1406</v>
      </c>
      <c r="B232" s="1" t="s">
        <v>1407</v>
      </c>
      <c r="C232" s="2">
        <v>45873</v>
      </c>
      <c r="D232" s="1" t="s">
        <v>1408</v>
      </c>
      <c r="E232" s="1" t="s">
        <v>1371</v>
      </c>
      <c r="F232" s="1" t="s">
        <v>1409</v>
      </c>
      <c r="G232" s="1">
        <v>227</v>
      </c>
      <c r="H232" s="1" t="s">
        <v>37</v>
      </c>
      <c r="I232" s="1" t="s">
        <v>110</v>
      </c>
      <c r="J232" s="1" t="s">
        <v>111</v>
      </c>
      <c r="K232" s="1" t="s">
        <v>51</v>
      </c>
      <c r="L232" s="1" t="s">
        <v>79</v>
      </c>
      <c r="M232" s="1" t="s">
        <v>1333</v>
      </c>
      <c r="N232" s="1" t="s">
        <v>1410</v>
      </c>
      <c r="O232" s="1" t="s">
        <v>55</v>
      </c>
      <c r="P232" s="1">
        <v>9943051113</v>
      </c>
      <c r="Q232" s="1" t="s">
        <v>39</v>
      </c>
      <c r="R232" s="1" t="s">
        <v>125</v>
      </c>
      <c r="S232" s="1" t="s">
        <v>114</v>
      </c>
      <c r="T232" s="1" t="s">
        <v>99</v>
      </c>
      <c r="U232" s="1" t="s">
        <v>84</v>
      </c>
      <c r="V232" s="1" t="s">
        <v>100</v>
      </c>
      <c r="W232" s="1" t="s">
        <v>101</v>
      </c>
      <c r="X232" s="1" t="s">
        <v>102</v>
      </c>
      <c r="Y232" s="1" t="s">
        <v>176</v>
      </c>
      <c r="Z232" s="1" t="s">
        <v>64</v>
      </c>
      <c r="AA232" s="1" t="s">
        <v>38</v>
      </c>
      <c r="AB232" s="1" t="s">
        <v>65</v>
      </c>
      <c r="AC232" s="1" t="s">
        <v>86</v>
      </c>
      <c r="AD232" s="1" t="s">
        <v>103</v>
      </c>
      <c r="AE232" s="1" t="s">
        <v>102</v>
      </c>
      <c r="AF232" s="1" t="s">
        <v>383</v>
      </c>
      <c r="AG232" s="1" t="s">
        <v>70</v>
      </c>
      <c r="AH232" s="1" t="s">
        <v>71</v>
      </c>
      <c r="AI232" s="1">
        <f>IFERROR(_xlfn.XLOOKUP(Table1[[#This Row],[Audio Url]],Qc!C:C,Qc!F:F),"")</f>
        <v>0</v>
      </c>
      <c r="AJ232" s="1" t="str">
        <f>IFERROR(_xlfn.XLOOKUP(Table1[[#This Row],[Audio Url]],Qc!C:C,Qc!E:E),"")</f>
        <v>Correctly Done</v>
      </c>
      <c r="AK232" s="1" t="s">
        <v>38</v>
      </c>
      <c r="AL232" s="1" t="s">
        <v>38</v>
      </c>
      <c r="AM232" s="1" t="s">
        <v>43</v>
      </c>
      <c r="AN232" s="1" t="s">
        <v>2243</v>
      </c>
      <c r="AO232" t="str">
        <f>IF(Table1[[#This Row],[Audio Duration (in secs)]]&gt;180,"Greater than 3 Minutes","Less than 3 Minutes")</f>
        <v>Greater than 3 Minutes</v>
      </c>
      <c r="AP23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2" t="str">
        <f>IFERROR(VLOOKUP(Table1[[#This Row],[சாதி/Caste]],MApping!$E$1:$F$10,2,0),"Others")</f>
        <v>URALI GOUNDER</v>
      </c>
      <c r="AR232">
        <f>VLOOKUP(Table1[[#This Row],[பாலினம்/Gender]],Factor!$F$26:$I$28,4,0)</f>
        <v>1.1351351351351351</v>
      </c>
      <c r="AS232">
        <f>VLOOKUP(Table1[[#This Row],[பதிலளித்தவரின் வயது/Age Group]],Factor!$F$35:$I$39,4,0)</f>
        <v>0.84</v>
      </c>
      <c r="AT232">
        <f>VLOOKUP(Table1[[#This Row],[பதிலளித்தவரின் வயது/Age Group]]&amp;Table1[[#This Row],[பாலினம்/Gender]],Factor!$A$45:$G$53,7,0)</f>
        <v>0.80769230769230771</v>
      </c>
      <c r="AU2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32">
        <f>VLOOKUP(Table1[[#This Row],[Rev Caste]],Factor!$F$59:$I$68,4,0)</f>
        <v>1.3034482758620689</v>
      </c>
      <c r="AW232">
        <f>Table1[[#This Row],[2021 Ae Factor]]*Table1[[#This Row],[Age &amp; Gender Factor]]</f>
        <v>1.6163537898544778</v>
      </c>
      <c r="AX232">
        <f t="shared" si="8"/>
        <v>10.4137418</v>
      </c>
      <c r="AY232">
        <f t="shared" si="9"/>
        <v>78.719819299999997</v>
      </c>
    </row>
    <row r="233" spans="1:51" x14ac:dyDescent="0.25">
      <c r="A233" s="1" t="s">
        <v>1411</v>
      </c>
      <c r="B233" s="1" t="s">
        <v>1412</v>
      </c>
      <c r="C233" s="2">
        <v>45873</v>
      </c>
      <c r="D233" s="1" t="s">
        <v>1413</v>
      </c>
      <c r="E233" s="1" t="s">
        <v>1414</v>
      </c>
      <c r="F233" s="1" t="s">
        <v>1415</v>
      </c>
      <c r="G233" s="1">
        <v>383</v>
      </c>
      <c r="H233" s="1" t="s">
        <v>37</v>
      </c>
      <c r="I233" s="1" t="s">
        <v>245</v>
      </c>
      <c r="J233" s="1" t="s">
        <v>246</v>
      </c>
      <c r="K233" s="1" t="s">
        <v>51</v>
      </c>
      <c r="L233" s="1" t="s">
        <v>79</v>
      </c>
      <c r="M233" s="1" t="s">
        <v>1333</v>
      </c>
      <c r="N233" s="1" t="s">
        <v>1416</v>
      </c>
      <c r="O233" s="1" t="s">
        <v>136</v>
      </c>
      <c r="P233" s="1">
        <v>9943742935</v>
      </c>
      <c r="Q233" s="1" t="s">
        <v>56</v>
      </c>
      <c r="R233" s="1" t="s">
        <v>137</v>
      </c>
      <c r="S233" s="1" t="s">
        <v>114</v>
      </c>
      <c r="T233" s="1" t="s">
        <v>99</v>
      </c>
      <c r="U233" s="1" t="s">
        <v>84</v>
      </c>
      <c r="V233" s="1" t="s">
        <v>100</v>
      </c>
      <c r="W233" s="1" t="s">
        <v>126</v>
      </c>
      <c r="X233" s="1" t="s">
        <v>102</v>
      </c>
      <c r="Y233" s="1" t="s">
        <v>96</v>
      </c>
      <c r="Z233" s="1" t="s">
        <v>127</v>
      </c>
      <c r="AA233" s="1" t="s">
        <v>100</v>
      </c>
      <c r="AB233" s="1" t="s">
        <v>85</v>
      </c>
      <c r="AC233" s="1" t="s">
        <v>66</v>
      </c>
      <c r="AD233" s="1" t="s">
        <v>87</v>
      </c>
      <c r="AE233" s="1" t="s">
        <v>102</v>
      </c>
      <c r="AF233" s="1" t="s">
        <v>69</v>
      </c>
      <c r="AG233" s="1" t="s">
        <v>89</v>
      </c>
      <c r="AH233" s="1" t="s">
        <v>270</v>
      </c>
      <c r="AI233" s="1">
        <f>IFERROR(_xlfn.XLOOKUP(Table1[[#This Row],[Audio Url]],Qc!C:C,Qc!F:F),"")</f>
        <v>0</v>
      </c>
      <c r="AJ233" s="1" t="str">
        <f>IFERROR(_xlfn.XLOOKUP(Table1[[#This Row],[Audio Url]],Qc!C:C,Qc!E:E),"")</f>
        <v>Correctly Done</v>
      </c>
      <c r="AK233" s="1" t="s">
        <v>38</v>
      </c>
      <c r="AL233" s="1" t="s">
        <v>38</v>
      </c>
      <c r="AM233" s="1" t="s">
        <v>43</v>
      </c>
      <c r="AN233" s="1" t="s">
        <v>2243</v>
      </c>
      <c r="AO233" t="str">
        <f>IF(Table1[[#This Row],[Audio Duration (in secs)]]&gt;180,"Greater than 3 Minutes","Less than 3 Minutes")</f>
        <v>Greater than 3 Minutes</v>
      </c>
      <c r="AP23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3" t="str">
        <f>IFERROR(VLOOKUP(Table1[[#This Row],[சாதி/Caste]],MApping!$E$1:$F$10,2,0),"Others")</f>
        <v>MUTTARAIYAR</v>
      </c>
      <c r="AR233">
        <f>VLOOKUP(Table1[[#This Row],[பாலினம்/Gender]],Factor!$F$26:$I$28,4,0)</f>
        <v>0.8936170212765957</v>
      </c>
      <c r="AS233">
        <f>VLOOKUP(Table1[[#This Row],[பதிலளித்தவரின் வயது/Age Group]],Factor!$F$35:$I$39,4,0)</f>
        <v>1.2824427480916032</v>
      </c>
      <c r="AT233">
        <f>VLOOKUP(Table1[[#This Row],[பதிலளித்தவரின் வயது/Age Group]]&amp;Table1[[#This Row],[பாலினம்/Gender]],Factor!$A$45:$G$53,7,0)</f>
        <v>0.95454545454545459</v>
      </c>
      <c r="AU2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33">
        <f>VLOOKUP(Table1[[#This Row],[Rev Caste]],Factor!$F$59:$I$68,4,0)</f>
        <v>2.0275862068965518</v>
      </c>
      <c r="AW233">
        <f>Table1[[#This Row],[2021 Ae Factor]]*Table1[[#This Row],[Age &amp; Gender Factor]]</f>
        <v>1.9102362971007465</v>
      </c>
      <c r="AX233">
        <f t="shared" si="8"/>
        <v>10.414592499999999</v>
      </c>
      <c r="AY233">
        <f t="shared" si="9"/>
        <v>78.725832600000004</v>
      </c>
    </row>
    <row r="234" spans="1:51" x14ac:dyDescent="0.25">
      <c r="A234" s="1" t="s">
        <v>1417</v>
      </c>
      <c r="B234" s="1" t="s">
        <v>1418</v>
      </c>
      <c r="C234" s="2">
        <v>45873</v>
      </c>
      <c r="D234" s="1" t="s">
        <v>1419</v>
      </c>
      <c r="E234" s="1" t="s">
        <v>1371</v>
      </c>
      <c r="F234" s="1" t="s">
        <v>1420</v>
      </c>
      <c r="G234" s="1">
        <v>194</v>
      </c>
      <c r="H234" s="1" t="s">
        <v>37</v>
      </c>
      <c r="I234" s="1" t="s">
        <v>110</v>
      </c>
      <c r="J234" s="1" t="s">
        <v>111</v>
      </c>
      <c r="K234" s="1" t="s">
        <v>51</v>
      </c>
      <c r="L234" s="1" t="s">
        <v>79</v>
      </c>
      <c r="M234" s="1" t="s">
        <v>1333</v>
      </c>
      <c r="N234" s="1" t="s">
        <v>1097</v>
      </c>
      <c r="O234" s="1" t="s">
        <v>55</v>
      </c>
      <c r="P234" s="1">
        <v>9159214980</v>
      </c>
      <c r="Q234" s="1" t="s">
        <v>361</v>
      </c>
      <c r="R234" s="1" t="s">
        <v>125</v>
      </c>
      <c r="S234" s="1" t="s">
        <v>114</v>
      </c>
      <c r="T234" s="1" t="s">
        <v>99</v>
      </c>
      <c r="U234" s="1" t="s">
        <v>84</v>
      </c>
      <c r="V234" s="1" t="s">
        <v>61</v>
      </c>
      <c r="W234" s="1" t="s">
        <v>101</v>
      </c>
      <c r="X234" s="1" t="s">
        <v>102</v>
      </c>
      <c r="Y234" s="1" t="s">
        <v>96</v>
      </c>
      <c r="Z234" s="1" t="s">
        <v>127</v>
      </c>
      <c r="AA234" s="1" t="s">
        <v>61</v>
      </c>
      <c r="AB234" s="1" t="s">
        <v>59</v>
      </c>
      <c r="AC234" s="1" t="s">
        <v>66</v>
      </c>
      <c r="AD234" s="1" t="s">
        <v>103</v>
      </c>
      <c r="AE234" s="1" t="s">
        <v>277</v>
      </c>
      <c r="AF234" s="1" t="s">
        <v>104</v>
      </c>
      <c r="AG234" s="1" t="s">
        <v>70</v>
      </c>
      <c r="AH234" s="1" t="s">
        <v>71</v>
      </c>
      <c r="AI234" s="1">
        <f>IFERROR(_xlfn.XLOOKUP(Table1[[#This Row],[Audio Url]],Qc!C:C,Qc!F:F),"")</f>
        <v>0</v>
      </c>
      <c r="AJ234" s="1" t="str">
        <f>IFERROR(_xlfn.XLOOKUP(Table1[[#This Row],[Audio Url]],Qc!C:C,Qc!E:E),"")</f>
        <v>Correctly Done</v>
      </c>
      <c r="AK234" s="1" t="s">
        <v>38</v>
      </c>
      <c r="AL234" s="1" t="s">
        <v>38</v>
      </c>
      <c r="AM234" s="1" t="s">
        <v>43</v>
      </c>
      <c r="AN234" s="1" t="s">
        <v>2243</v>
      </c>
      <c r="AO234" t="str">
        <f>IF(Table1[[#This Row],[Audio Duration (in secs)]]&gt;180,"Greater than 3 Minutes","Less than 3 Minutes")</f>
        <v>Greater than 3 Minutes</v>
      </c>
      <c r="AP23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4" t="str">
        <f>IFERROR(VLOOKUP(Table1[[#This Row],[சாதி/Caste]],MApping!$E$1:$F$10,2,0),"Others")</f>
        <v>URALI GOUNDER</v>
      </c>
      <c r="AR234">
        <f>VLOOKUP(Table1[[#This Row],[பாலினம்/Gender]],Factor!$F$26:$I$28,4,0)</f>
        <v>1.1351351351351351</v>
      </c>
      <c r="AS234">
        <f>VLOOKUP(Table1[[#This Row],[பதிலளித்தவரின் வயது/Age Group]],Factor!$F$35:$I$39,4,0)</f>
        <v>0.96923076923076912</v>
      </c>
      <c r="AT234">
        <f>VLOOKUP(Table1[[#This Row],[பதிலளித்தவரின் வயது/Age Group]]&amp;Table1[[#This Row],[பாலினம்/Gender]],Factor!$A$45:$G$53,7,0)</f>
        <v>0.82894736842105265</v>
      </c>
      <c r="AU2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4">
        <f>VLOOKUP(Table1[[#This Row],[Rev Caste]],Factor!$F$59:$I$68,4,0)</f>
        <v>1.3034482758620689</v>
      </c>
      <c r="AW234">
        <f>Table1[[#This Row],[2021 Ae Factor]]*Table1[[#This Row],[Age &amp; Gender Factor]]</f>
        <v>0.49068184713212792</v>
      </c>
      <c r="AX234">
        <f t="shared" si="8"/>
        <v>10.4137415</v>
      </c>
      <c r="AY234">
        <f t="shared" si="9"/>
        <v>78.719815600000004</v>
      </c>
    </row>
    <row r="235" spans="1:51" x14ac:dyDescent="0.25">
      <c r="A235" s="1" t="s">
        <v>1421</v>
      </c>
      <c r="B235" s="1" t="s">
        <v>1422</v>
      </c>
      <c r="C235" s="2">
        <v>45873</v>
      </c>
      <c r="D235" s="1" t="s">
        <v>1423</v>
      </c>
      <c r="E235" s="1" t="s">
        <v>1424</v>
      </c>
      <c r="F235" s="1" t="s">
        <v>1425</v>
      </c>
      <c r="G235" s="1">
        <v>261</v>
      </c>
      <c r="H235" s="1" t="s">
        <v>37</v>
      </c>
      <c r="I235" s="1" t="s">
        <v>1291</v>
      </c>
      <c r="J235" s="1" t="s">
        <v>1292</v>
      </c>
      <c r="K235" s="1" t="s">
        <v>51</v>
      </c>
      <c r="L235" s="1" t="s">
        <v>52</v>
      </c>
      <c r="M235" s="1" t="s">
        <v>52</v>
      </c>
      <c r="N235" s="1" t="s">
        <v>1426</v>
      </c>
      <c r="O235" s="1" t="s">
        <v>136</v>
      </c>
      <c r="P235" s="1">
        <v>9176384681</v>
      </c>
      <c r="Q235" s="1" t="s">
        <v>361</v>
      </c>
      <c r="R235" s="1" t="s">
        <v>137</v>
      </c>
      <c r="S235" s="1" t="s">
        <v>114</v>
      </c>
      <c r="T235" s="1" t="s">
        <v>59</v>
      </c>
      <c r="U235" s="1" t="s">
        <v>60</v>
      </c>
      <c r="V235" s="1" t="s">
        <v>61</v>
      </c>
      <c r="W235" s="1" t="s">
        <v>62</v>
      </c>
      <c r="X235" s="1" t="s">
        <v>63</v>
      </c>
      <c r="Y235" s="1" t="s">
        <v>38</v>
      </c>
      <c r="Z235" s="1" t="s">
        <v>64</v>
      </c>
      <c r="AA235" s="1" t="s">
        <v>38</v>
      </c>
      <c r="AB235" s="1" t="s">
        <v>65</v>
      </c>
      <c r="AC235" s="1" t="s">
        <v>86</v>
      </c>
      <c r="AD235" s="1" t="s">
        <v>116</v>
      </c>
      <c r="AE235" s="1" t="s">
        <v>68</v>
      </c>
      <c r="AF235" s="1" t="s">
        <v>104</v>
      </c>
      <c r="AG235" s="1" t="s">
        <v>70</v>
      </c>
      <c r="AH235" s="1" t="s">
        <v>38</v>
      </c>
      <c r="AI235" s="1">
        <f>IFERROR(_xlfn.XLOOKUP(Table1[[#This Row],[Audio Url]],Qc!C:C,Qc!F:F),"")</f>
        <v>0</v>
      </c>
      <c r="AJ235" s="1" t="str">
        <f>IFERROR(_xlfn.XLOOKUP(Table1[[#This Row],[Audio Url]],Qc!C:C,Qc!E:E),"")</f>
        <v>Correctly Done</v>
      </c>
      <c r="AK235" s="1" t="s">
        <v>38</v>
      </c>
      <c r="AL235" s="1" t="s">
        <v>38</v>
      </c>
      <c r="AM235" s="1" t="s">
        <v>43</v>
      </c>
      <c r="AN235" s="1" t="s">
        <v>2243</v>
      </c>
      <c r="AO235" t="str">
        <f>IF(Table1[[#This Row],[Audio Duration (in secs)]]&gt;180,"Greater than 3 Minutes","Less than 3 Minutes")</f>
        <v>Greater than 3 Minutes</v>
      </c>
      <c r="AP23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35" t="str">
        <f>IFERROR(VLOOKUP(Table1[[#This Row],[சாதி/Caste]],MApping!$E$1:$F$10,2,0),"Others")</f>
        <v>Others</v>
      </c>
      <c r="AR235">
        <f>VLOOKUP(Table1[[#This Row],[பாலினம்/Gender]],Factor!$F$26:$I$28,4,0)</f>
        <v>0.8936170212765957</v>
      </c>
      <c r="AS235">
        <f>VLOOKUP(Table1[[#This Row],[பதிலளித்தவரின் வயது/Age Group]],Factor!$F$35:$I$39,4,0)</f>
        <v>0.96923076923076912</v>
      </c>
      <c r="AT235">
        <f>VLOOKUP(Table1[[#This Row],[பதிலளித்தவரின் வயது/Age Group]]&amp;Table1[[#This Row],[பாலினம்/Gender]],Factor!$A$45:$G$53,7,0)</f>
        <v>1.1666666666666667</v>
      </c>
      <c r="AU2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5">
        <f>VLOOKUP(Table1[[#This Row],[Rev Caste]],Factor!$F$59:$I$68,4,0)</f>
        <v>5.9154929577464786E-2</v>
      </c>
      <c r="AW235">
        <f>Table1[[#This Row],[2021 Ae Factor]]*Table1[[#This Row],[Age &amp; Gender Factor]]</f>
        <v>0.690589266334106</v>
      </c>
      <c r="AX235">
        <f t="shared" si="8"/>
        <v>10.604231800000001</v>
      </c>
      <c r="AY235">
        <f t="shared" si="9"/>
        <v>78.547097100000002</v>
      </c>
    </row>
    <row r="236" spans="1:51" x14ac:dyDescent="0.25">
      <c r="A236" s="1" t="s">
        <v>1427</v>
      </c>
      <c r="B236" s="1" t="s">
        <v>1428</v>
      </c>
      <c r="C236" s="2">
        <v>45873</v>
      </c>
      <c r="D236" s="1" t="s">
        <v>1429</v>
      </c>
      <c r="E236" s="1" t="s">
        <v>1430</v>
      </c>
      <c r="F236" s="1" t="s">
        <v>1431</v>
      </c>
      <c r="G236" s="1">
        <v>216</v>
      </c>
      <c r="H236" s="1" t="s">
        <v>37</v>
      </c>
      <c r="I236" s="1" t="s">
        <v>110</v>
      </c>
      <c r="J236" s="1" t="s">
        <v>111</v>
      </c>
      <c r="K236" s="1" t="s">
        <v>51</v>
      </c>
      <c r="L236" s="1" t="s">
        <v>79</v>
      </c>
      <c r="M236" s="1" t="s">
        <v>1333</v>
      </c>
      <c r="N236" s="1" t="s">
        <v>721</v>
      </c>
      <c r="O236" s="1" t="s">
        <v>136</v>
      </c>
      <c r="P236" s="1">
        <v>7639821015</v>
      </c>
      <c r="Q236" s="1" t="s">
        <v>56</v>
      </c>
      <c r="R236" s="1" t="s">
        <v>125</v>
      </c>
      <c r="S236" s="1" t="s">
        <v>114</v>
      </c>
      <c r="T236" s="1" t="s">
        <v>59</v>
      </c>
      <c r="U236" s="1" t="s">
        <v>302</v>
      </c>
      <c r="V236" s="1" t="s">
        <v>186</v>
      </c>
      <c r="W236" s="1" t="s">
        <v>62</v>
      </c>
      <c r="X236" s="1" t="s">
        <v>63</v>
      </c>
      <c r="Y236" s="1" t="s">
        <v>38</v>
      </c>
      <c r="Z236" s="1" t="s">
        <v>127</v>
      </c>
      <c r="AA236" s="1" t="s">
        <v>100</v>
      </c>
      <c r="AB236" s="1" t="s">
        <v>59</v>
      </c>
      <c r="AC236" s="1" t="s">
        <v>128</v>
      </c>
      <c r="AD236" s="1" t="s">
        <v>87</v>
      </c>
      <c r="AE236" s="1" t="s">
        <v>624</v>
      </c>
      <c r="AF236" s="1" t="s">
        <v>104</v>
      </c>
      <c r="AG236" s="1" t="s">
        <v>70</v>
      </c>
      <c r="AH236" s="1" t="s">
        <v>71</v>
      </c>
      <c r="AI236" s="1" t="str">
        <f>IFERROR(_xlfn.XLOOKUP(Table1[[#This Row],[Audio Url]],Qc!C:C,Qc!F:F),"")</f>
        <v xml:space="preserve">repeated voice </v>
      </c>
      <c r="AJ236" s="1" t="str">
        <f>IFERROR(_xlfn.XLOOKUP(Table1[[#This Row],[Audio Url]],Qc!C:C,Qc!E:E),"")</f>
        <v>Taking From Friends And Family</v>
      </c>
      <c r="AK236" s="1" t="s">
        <v>38</v>
      </c>
      <c r="AL236" s="1" t="s">
        <v>38</v>
      </c>
      <c r="AM236" s="1" t="s">
        <v>43</v>
      </c>
      <c r="AN236" s="1" t="s">
        <v>2242</v>
      </c>
      <c r="AO236" t="str">
        <f>IF(Table1[[#This Row],[Audio Duration (in secs)]]&gt;180,"Greater than 3 Minutes","Less than 3 Minutes")</f>
        <v>Greater than 3 Minutes</v>
      </c>
      <c r="AP23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36" t="str">
        <f>IFERROR(VLOOKUP(Table1[[#This Row],[சாதி/Caste]],MApping!$E$1:$F$10,2,0),"Others")</f>
        <v>URALI GOUNDER</v>
      </c>
      <c r="AR236">
        <f>VLOOKUP(Table1[[#This Row],[பாலினம்/Gender]],Factor!$F$26:$I$28,4,0)</f>
        <v>0.8936170212765957</v>
      </c>
      <c r="AS236">
        <f>VLOOKUP(Table1[[#This Row],[பதிலளித்தவரின் வயது/Age Group]],Factor!$F$35:$I$39,4,0)</f>
        <v>1.2824427480916032</v>
      </c>
      <c r="AT236">
        <f>VLOOKUP(Table1[[#This Row],[பதிலளித்தவரின் வயது/Age Group]]&amp;Table1[[#This Row],[பாலினம்/Gender]],Factor!$A$45:$G$53,7,0)</f>
        <v>0.95454545454545459</v>
      </c>
      <c r="AU2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36">
        <f>VLOOKUP(Table1[[#This Row],[Rev Caste]],Factor!$F$59:$I$68,4,0)</f>
        <v>1.3034482758620689</v>
      </c>
      <c r="AW236">
        <f>Table1[[#This Row],[2021 Ae Factor]]*Table1[[#This Row],[Age &amp; Gender Factor]]</f>
        <v>0.95454545454545459</v>
      </c>
      <c r="AX236">
        <f t="shared" si="8"/>
        <v>10.4133823</v>
      </c>
      <c r="AY236">
        <f t="shared" si="9"/>
        <v>78.721252399999997</v>
      </c>
    </row>
    <row r="237" spans="1:51" x14ac:dyDescent="0.25">
      <c r="A237" s="1" t="s">
        <v>1432</v>
      </c>
      <c r="B237" s="1" t="s">
        <v>1433</v>
      </c>
      <c r="C237" s="2">
        <v>45873</v>
      </c>
      <c r="D237" s="1" t="s">
        <v>1434</v>
      </c>
      <c r="E237" s="1" t="s">
        <v>1331</v>
      </c>
      <c r="F237" s="1" t="s">
        <v>1435</v>
      </c>
      <c r="G237" s="1">
        <v>225</v>
      </c>
      <c r="H237" s="1" t="s">
        <v>37</v>
      </c>
      <c r="I237" s="1" t="s">
        <v>110</v>
      </c>
      <c r="J237" s="1" t="s">
        <v>111</v>
      </c>
      <c r="K237" s="1" t="s">
        <v>51</v>
      </c>
      <c r="L237" s="1" t="s">
        <v>79</v>
      </c>
      <c r="M237" s="1" t="s">
        <v>1333</v>
      </c>
      <c r="N237" s="1" t="s">
        <v>1013</v>
      </c>
      <c r="O237" s="1" t="s">
        <v>55</v>
      </c>
      <c r="P237" s="1">
        <v>8940030173</v>
      </c>
      <c r="Q237" s="1" t="s">
        <v>361</v>
      </c>
      <c r="R237" s="1" t="s">
        <v>57</v>
      </c>
      <c r="S237" s="1" t="s">
        <v>114</v>
      </c>
      <c r="T237" s="1" t="s">
        <v>99</v>
      </c>
      <c r="U237" s="1" t="s">
        <v>84</v>
      </c>
      <c r="V237" s="1" t="s">
        <v>61</v>
      </c>
      <c r="W237" s="1" t="s">
        <v>62</v>
      </c>
      <c r="X237" s="1" t="s">
        <v>63</v>
      </c>
      <c r="Y237" s="1" t="s">
        <v>38</v>
      </c>
      <c r="Z237" s="1" t="s">
        <v>64</v>
      </c>
      <c r="AA237" s="1" t="s">
        <v>38</v>
      </c>
      <c r="AB237" s="1" t="s">
        <v>85</v>
      </c>
      <c r="AC237" s="1" t="s">
        <v>66</v>
      </c>
      <c r="AD237" s="1" t="s">
        <v>87</v>
      </c>
      <c r="AE237" s="1" t="s">
        <v>68</v>
      </c>
      <c r="AF237" s="1" t="s">
        <v>117</v>
      </c>
      <c r="AG237" s="1" t="s">
        <v>70</v>
      </c>
      <c r="AH237" s="1" t="s">
        <v>71</v>
      </c>
      <c r="AI237" s="1">
        <f>IFERROR(_xlfn.XLOOKUP(Table1[[#This Row],[Audio Url]],Qc!C:C,Qc!F:F),"")</f>
        <v>0</v>
      </c>
      <c r="AJ237" s="1" t="str">
        <f>IFERROR(_xlfn.XLOOKUP(Table1[[#This Row],[Audio Url]],Qc!C:C,Qc!E:E),"")</f>
        <v>Correctly Done</v>
      </c>
      <c r="AK237" s="1" t="s">
        <v>38</v>
      </c>
      <c r="AL237" s="1" t="s">
        <v>38</v>
      </c>
      <c r="AM237" s="1" t="s">
        <v>43</v>
      </c>
      <c r="AN237" s="1" t="s">
        <v>2243</v>
      </c>
      <c r="AO237" t="str">
        <f>IF(Table1[[#This Row],[Audio Duration (in secs)]]&gt;180,"Greater than 3 Minutes","Less than 3 Minutes")</f>
        <v>Greater than 3 Minutes</v>
      </c>
      <c r="AP23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37" t="str">
        <f>IFERROR(VLOOKUP(Table1[[#This Row],[சாதி/Caste]],MApping!$E$1:$F$10,2,0),"Others")</f>
        <v>URALI GOUNDER</v>
      </c>
      <c r="AR237">
        <f>VLOOKUP(Table1[[#This Row],[பாலினம்/Gender]],Factor!$F$26:$I$28,4,0)</f>
        <v>1.1351351351351351</v>
      </c>
      <c r="AS237">
        <f>VLOOKUP(Table1[[#This Row],[பதிலளித்தவரின் வயது/Age Group]],Factor!$F$35:$I$39,4,0)</f>
        <v>0.96923076923076912</v>
      </c>
      <c r="AT237">
        <f>VLOOKUP(Table1[[#This Row],[பதிலளித்தவரின் வயது/Age Group]]&amp;Table1[[#This Row],[பாலினம்/Gender]],Factor!$A$45:$G$53,7,0)</f>
        <v>0.82894736842105265</v>
      </c>
      <c r="AU2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37">
        <f>VLOOKUP(Table1[[#This Row],[Rev Caste]],Factor!$F$59:$I$68,4,0)</f>
        <v>1.3034482758620689</v>
      </c>
      <c r="AW237">
        <f>Table1[[#This Row],[2021 Ae Factor]]*Table1[[#This Row],[Age &amp; Gender Factor]]</f>
        <v>0.49068184713212792</v>
      </c>
      <c r="AX237">
        <f t="shared" si="8"/>
        <v>10.4140531</v>
      </c>
      <c r="AY237">
        <f t="shared" si="9"/>
        <v>78.721106800000001</v>
      </c>
    </row>
    <row r="238" spans="1:51" x14ac:dyDescent="0.25">
      <c r="A238" s="1" t="s">
        <v>1436</v>
      </c>
      <c r="B238" s="1" t="s">
        <v>1437</v>
      </c>
      <c r="C238" s="2">
        <v>45873</v>
      </c>
      <c r="D238" s="1" t="s">
        <v>1438</v>
      </c>
      <c r="E238" s="1" t="s">
        <v>1331</v>
      </c>
      <c r="F238" s="1" t="s">
        <v>1439</v>
      </c>
      <c r="G238" s="1">
        <v>382</v>
      </c>
      <c r="H238" s="1" t="s">
        <v>37</v>
      </c>
      <c r="I238" s="1" t="s">
        <v>110</v>
      </c>
      <c r="J238" s="1" t="s">
        <v>111</v>
      </c>
      <c r="K238" s="1" t="s">
        <v>51</v>
      </c>
      <c r="L238" s="1" t="s">
        <v>79</v>
      </c>
      <c r="M238" s="1" t="s">
        <v>1333</v>
      </c>
      <c r="N238" s="1" t="s">
        <v>1440</v>
      </c>
      <c r="O238" s="1" t="s">
        <v>136</v>
      </c>
      <c r="P238" s="1">
        <v>6374515206</v>
      </c>
      <c r="Q238" s="1" t="s">
        <v>56</v>
      </c>
      <c r="R238" s="1" t="s">
        <v>137</v>
      </c>
      <c r="S238" s="1" t="s">
        <v>114</v>
      </c>
      <c r="T238" s="1" t="s">
        <v>59</v>
      </c>
      <c r="U238" s="1" t="s">
        <v>84</v>
      </c>
      <c r="V238" s="1" t="s">
        <v>100</v>
      </c>
      <c r="W238" s="1" t="s">
        <v>101</v>
      </c>
      <c r="X238" s="1" t="s">
        <v>102</v>
      </c>
      <c r="Y238" s="1" t="s">
        <v>96</v>
      </c>
      <c r="Z238" s="1" t="s">
        <v>127</v>
      </c>
      <c r="AA238" s="1" t="s">
        <v>61</v>
      </c>
      <c r="AB238" s="1" t="s">
        <v>59</v>
      </c>
      <c r="AC238" s="1" t="s">
        <v>66</v>
      </c>
      <c r="AD238" s="1" t="s">
        <v>103</v>
      </c>
      <c r="AE238" s="1" t="s">
        <v>68</v>
      </c>
      <c r="AF238" s="1" t="s">
        <v>117</v>
      </c>
      <c r="AG238" s="1" t="s">
        <v>70</v>
      </c>
      <c r="AH238" s="1" t="s">
        <v>71</v>
      </c>
      <c r="AI238" s="1">
        <f>IFERROR(_xlfn.XLOOKUP(Table1[[#This Row],[Audio Url]],Qc!C:C,Qc!F:F),"")</f>
        <v>0</v>
      </c>
      <c r="AJ238" s="1" t="str">
        <f>IFERROR(_xlfn.XLOOKUP(Table1[[#This Row],[Audio Url]],Qc!C:C,Qc!E:E),"")</f>
        <v>Correctly Done</v>
      </c>
      <c r="AK238" s="1" t="s">
        <v>38</v>
      </c>
      <c r="AL238" s="1" t="s">
        <v>38</v>
      </c>
      <c r="AM238" s="1" t="s">
        <v>43</v>
      </c>
      <c r="AN238" s="1" t="s">
        <v>2243</v>
      </c>
      <c r="AO238" t="str">
        <f>IF(Table1[[#This Row],[Audio Duration (in secs)]]&gt;180,"Greater than 3 Minutes","Less than 3 Minutes")</f>
        <v>Greater than 3 Minutes</v>
      </c>
      <c r="AP23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8" t="str">
        <f>IFERROR(VLOOKUP(Table1[[#This Row],[சாதி/Caste]],MApping!$E$1:$F$10,2,0),"Others")</f>
        <v>URALI GOUNDER</v>
      </c>
      <c r="AR238">
        <f>VLOOKUP(Table1[[#This Row],[பாலினம்/Gender]],Factor!$F$26:$I$28,4,0)</f>
        <v>0.8936170212765957</v>
      </c>
      <c r="AS238">
        <f>VLOOKUP(Table1[[#This Row],[பதிலளித்தவரின் வயது/Age Group]],Factor!$F$35:$I$39,4,0)</f>
        <v>1.2824427480916032</v>
      </c>
      <c r="AT238">
        <f>VLOOKUP(Table1[[#This Row],[பதிலளித்தவரின் வயது/Age Group]]&amp;Table1[[#This Row],[பாலினம்/Gender]],Factor!$A$45:$G$53,7,0)</f>
        <v>0.95454545454545459</v>
      </c>
      <c r="AU2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38">
        <f>VLOOKUP(Table1[[#This Row],[Rev Caste]],Factor!$F$59:$I$68,4,0)</f>
        <v>1.3034482758620689</v>
      </c>
      <c r="AW238">
        <f>Table1[[#This Row],[2021 Ae Factor]]*Table1[[#This Row],[Age &amp; Gender Factor]]</f>
        <v>1.9102362971007465</v>
      </c>
      <c r="AX238">
        <f t="shared" si="8"/>
        <v>10.4136042</v>
      </c>
      <c r="AY238">
        <f t="shared" si="9"/>
        <v>78.721245699999997</v>
      </c>
    </row>
    <row r="239" spans="1:51" x14ac:dyDescent="0.25">
      <c r="A239" s="1" t="s">
        <v>1441</v>
      </c>
      <c r="B239" s="1" t="s">
        <v>1442</v>
      </c>
      <c r="C239" s="2">
        <v>45873</v>
      </c>
      <c r="D239" s="1" t="s">
        <v>1443</v>
      </c>
      <c r="E239" s="1" t="s">
        <v>1430</v>
      </c>
      <c r="F239" s="1" t="s">
        <v>1444</v>
      </c>
      <c r="G239" s="1">
        <v>285</v>
      </c>
      <c r="H239" s="1" t="s">
        <v>37</v>
      </c>
      <c r="I239" s="1" t="s">
        <v>110</v>
      </c>
      <c r="J239" s="1" t="s">
        <v>111</v>
      </c>
      <c r="K239" s="1" t="s">
        <v>51</v>
      </c>
      <c r="L239" s="1" t="s">
        <v>79</v>
      </c>
      <c r="M239" s="1" t="s">
        <v>1333</v>
      </c>
      <c r="N239" s="1" t="s">
        <v>1445</v>
      </c>
      <c r="O239" s="1" t="s">
        <v>55</v>
      </c>
      <c r="P239" s="1">
        <v>9843055369</v>
      </c>
      <c r="Q239" s="1" t="s">
        <v>361</v>
      </c>
      <c r="R239" s="1" t="s">
        <v>98</v>
      </c>
      <c r="S239" s="1" t="s">
        <v>114</v>
      </c>
      <c r="T239" s="1" t="s">
        <v>99</v>
      </c>
      <c r="U239" s="1" t="s">
        <v>84</v>
      </c>
      <c r="V239" s="1" t="s">
        <v>100</v>
      </c>
      <c r="W239" s="1" t="s">
        <v>101</v>
      </c>
      <c r="X239" s="1" t="s">
        <v>102</v>
      </c>
      <c r="Y239" s="1" t="s">
        <v>289</v>
      </c>
      <c r="Z239" s="1" t="s">
        <v>64</v>
      </c>
      <c r="AA239" s="1" t="s">
        <v>38</v>
      </c>
      <c r="AB239" s="1" t="s">
        <v>65</v>
      </c>
      <c r="AC239" s="1" t="s">
        <v>86</v>
      </c>
      <c r="AD239" s="1" t="s">
        <v>103</v>
      </c>
      <c r="AE239" s="1" t="s">
        <v>68</v>
      </c>
      <c r="AF239" s="1" t="s">
        <v>383</v>
      </c>
      <c r="AG239" s="1" t="s">
        <v>89</v>
      </c>
      <c r="AH239" s="1" t="s">
        <v>71</v>
      </c>
      <c r="AI239" s="1">
        <f>IFERROR(_xlfn.XLOOKUP(Table1[[#This Row],[Audio Url]],Qc!C:C,Qc!F:F),"")</f>
        <v>0</v>
      </c>
      <c r="AJ239" s="1" t="str">
        <f>IFERROR(_xlfn.XLOOKUP(Table1[[#This Row],[Audio Url]],Qc!C:C,Qc!E:E),"")</f>
        <v>Correctly Done</v>
      </c>
      <c r="AK239" s="1" t="s">
        <v>38</v>
      </c>
      <c r="AL239" s="1" t="s">
        <v>38</v>
      </c>
      <c r="AM239" s="1" t="s">
        <v>43</v>
      </c>
      <c r="AN239" s="1" t="s">
        <v>2243</v>
      </c>
      <c r="AO239" t="str">
        <f>IF(Table1[[#This Row],[Audio Duration (in secs)]]&gt;180,"Greater than 3 Minutes","Less than 3 Minutes")</f>
        <v>Greater than 3 Minutes</v>
      </c>
      <c r="AP23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39" t="str">
        <f>IFERROR(VLOOKUP(Table1[[#This Row],[சாதி/Caste]],MApping!$E$1:$F$10,2,0),"Others")</f>
        <v>URALI GOUNDER</v>
      </c>
      <c r="AR239">
        <f>VLOOKUP(Table1[[#This Row],[பாலினம்/Gender]],Factor!$F$26:$I$28,4,0)</f>
        <v>1.1351351351351351</v>
      </c>
      <c r="AS239">
        <f>VLOOKUP(Table1[[#This Row],[பதிலளித்தவரின் வயது/Age Group]],Factor!$F$35:$I$39,4,0)</f>
        <v>0.96923076923076912</v>
      </c>
      <c r="AT239">
        <f>VLOOKUP(Table1[[#This Row],[பதிலளித்தவரின் வயது/Age Group]]&amp;Table1[[#This Row],[பாலினம்/Gender]],Factor!$A$45:$G$53,7,0)</f>
        <v>0.82894736842105265</v>
      </c>
      <c r="AU2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39">
        <f>VLOOKUP(Table1[[#This Row],[Rev Caste]],Factor!$F$59:$I$68,4,0)</f>
        <v>1.3034482758620689</v>
      </c>
      <c r="AW239">
        <f>Table1[[#This Row],[2021 Ae Factor]]*Table1[[#This Row],[Age &amp; Gender Factor]]</f>
        <v>1.6588894159032797</v>
      </c>
      <c r="AX239">
        <f t="shared" si="8"/>
        <v>10.4133835</v>
      </c>
      <c r="AY239">
        <f t="shared" si="9"/>
        <v>78.721254599999995</v>
      </c>
    </row>
    <row r="240" spans="1:51" x14ac:dyDescent="0.25">
      <c r="A240" s="1" t="s">
        <v>1446</v>
      </c>
      <c r="B240" s="1" t="s">
        <v>1447</v>
      </c>
      <c r="C240" s="2">
        <v>45873</v>
      </c>
      <c r="D240" s="1" t="s">
        <v>1448</v>
      </c>
      <c r="E240" s="1" t="s">
        <v>1449</v>
      </c>
      <c r="F240" s="1" t="s">
        <v>1450</v>
      </c>
      <c r="G240" s="1">
        <v>290</v>
      </c>
      <c r="H240" s="1" t="s">
        <v>37</v>
      </c>
      <c r="I240" s="1" t="s">
        <v>1283</v>
      </c>
      <c r="J240" s="1" t="s">
        <v>1284</v>
      </c>
      <c r="K240" s="1" t="s">
        <v>51</v>
      </c>
      <c r="L240" s="1" t="s">
        <v>52</v>
      </c>
      <c r="M240" s="1" t="s">
        <v>52</v>
      </c>
      <c r="N240" s="1" t="s">
        <v>1451</v>
      </c>
      <c r="O240" s="1" t="s">
        <v>136</v>
      </c>
      <c r="P240" s="1">
        <v>9600464717</v>
      </c>
      <c r="Q240" s="1" t="s">
        <v>39</v>
      </c>
      <c r="R240" s="1" t="s">
        <v>98</v>
      </c>
      <c r="S240" s="1" t="s">
        <v>58</v>
      </c>
      <c r="T240" s="1" t="s">
        <v>59</v>
      </c>
      <c r="U240" s="1" t="s">
        <v>84</v>
      </c>
      <c r="V240" s="1" t="s">
        <v>100</v>
      </c>
      <c r="W240" s="1" t="s">
        <v>126</v>
      </c>
      <c r="X240" s="1" t="s">
        <v>102</v>
      </c>
      <c r="Y240" s="1" t="s">
        <v>96</v>
      </c>
      <c r="Z240" s="1" t="s">
        <v>64</v>
      </c>
      <c r="AA240" s="1" t="s">
        <v>38</v>
      </c>
      <c r="AB240" s="1" t="s">
        <v>85</v>
      </c>
      <c r="AC240" s="1" t="s">
        <v>66</v>
      </c>
      <c r="AD240" s="1" t="s">
        <v>67</v>
      </c>
      <c r="AE240" s="1" t="s">
        <v>68</v>
      </c>
      <c r="AF240" s="1" t="s">
        <v>383</v>
      </c>
      <c r="AG240" s="1" t="s">
        <v>89</v>
      </c>
      <c r="AH240" s="1" t="s">
        <v>38</v>
      </c>
      <c r="AI240" s="1">
        <f>IFERROR(_xlfn.XLOOKUP(Table1[[#This Row],[Audio Url]],Qc!C:C,Qc!F:F),"")</f>
        <v>0</v>
      </c>
      <c r="AJ240" s="1" t="str">
        <f>IFERROR(_xlfn.XLOOKUP(Table1[[#This Row],[Audio Url]],Qc!C:C,Qc!E:E),"")</f>
        <v>Correctly Done</v>
      </c>
      <c r="AK240" s="1" t="s">
        <v>38</v>
      </c>
      <c r="AL240" s="1" t="s">
        <v>38</v>
      </c>
      <c r="AM240" s="1" t="s">
        <v>43</v>
      </c>
      <c r="AN240" s="1" t="s">
        <v>2243</v>
      </c>
      <c r="AO240" t="str">
        <f>IF(Table1[[#This Row],[Audio Duration (in secs)]]&gt;180,"Greater than 3 Minutes","Less than 3 Minutes")</f>
        <v>Greater than 3 Minutes</v>
      </c>
      <c r="AP24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0" t="str">
        <f>IFERROR(VLOOKUP(Table1[[#This Row],[சாதி/Caste]],MApping!$E$1:$F$10,2,0),"Others")</f>
        <v>Others</v>
      </c>
      <c r="AR240">
        <f>VLOOKUP(Table1[[#This Row],[பாலினம்/Gender]],Factor!$F$26:$I$28,4,0)</f>
        <v>0.8936170212765957</v>
      </c>
      <c r="AS240">
        <f>VLOOKUP(Table1[[#This Row],[பதிலளித்தவரின் வயது/Age Group]],Factor!$F$35:$I$39,4,0)</f>
        <v>0.84</v>
      </c>
      <c r="AT240">
        <f>VLOOKUP(Table1[[#This Row],[பதிலளித்தவரின் வயது/Age Group]]&amp;Table1[[#This Row],[பாலினம்/Gender]],Factor!$A$45:$G$53,7,0)</f>
        <v>0.875</v>
      </c>
      <c r="AU2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40">
        <f>VLOOKUP(Table1[[#This Row],[Rev Caste]],Factor!$F$59:$I$68,4,0)</f>
        <v>5.9154929577464786E-2</v>
      </c>
      <c r="AW240">
        <f>Table1[[#This Row],[2021 Ae Factor]]*Table1[[#This Row],[Age &amp; Gender Factor]]</f>
        <v>1.7510499390090175</v>
      </c>
      <c r="AX240">
        <f t="shared" si="8"/>
        <v>10.602366200000001</v>
      </c>
      <c r="AY240">
        <f t="shared" si="9"/>
        <v>78.546266599999996</v>
      </c>
    </row>
    <row r="241" spans="1:51" x14ac:dyDescent="0.25">
      <c r="A241" s="1" t="s">
        <v>1452</v>
      </c>
      <c r="B241" s="1" t="s">
        <v>1453</v>
      </c>
      <c r="C241" s="2">
        <v>45873</v>
      </c>
      <c r="D241" s="1" t="s">
        <v>1454</v>
      </c>
      <c r="E241" s="1" t="s">
        <v>1455</v>
      </c>
      <c r="F241" s="1" t="s">
        <v>1456</v>
      </c>
      <c r="G241" s="1">
        <v>319</v>
      </c>
      <c r="H241" s="1" t="s">
        <v>37</v>
      </c>
      <c r="I241" s="1" t="s">
        <v>1291</v>
      </c>
      <c r="J241" s="1" t="s">
        <v>1292</v>
      </c>
      <c r="K241" s="1" t="s">
        <v>51</v>
      </c>
      <c r="L241" s="1" t="s">
        <v>52</v>
      </c>
      <c r="M241" s="1" t="s">
        <v>52</v>
      </c>
      <c r="N241" s="1" t="s">
        <v>1457</v>
      </c>
      <c r="O241" s="1" t="s">
        <v>136</v>
      </c>
      <c r="P241" s="1">
        <v>9245174797</v>
      </c>
      <c r="Q241" s="1" t="s">
        <v>39</v>
      </c>
      <c r="R241" s="1" t="s">
        <v>57</v>
      </c>
      <c r="S241" s="1" t="s">
        <v>114</v>
      </c>
      <c r="T241" s="1" t="s">
        <v>138</v>
      </c>
      <c r="U241" s="1" t="s">
        <v>60</v>
      </c>
      <c r="V241" s="1" t="s">
        <v>61</v>
      </c>
      <c r="W241" s="1" t="s">
        <v>62</v>
      </c>
      <c r="X241" s="1" t="s">
        <v>63</v>
      </c>
      <c r="Y241" s="1" t="s">
        <v>38</v>
      </c>
      <c r="Z241" s="1" t="s">
        <v>64</v>
      </c>
      <c r="AA241" s="1" t="s">
        <v>38</v>
      </c>
      <c r="AB241" s="1" t="s">
        <v>65</v>
      </c>
      <c r="AC241" s="1" t="s">
        <v>86</v>
      </c>
      <c r="AD241" s="1" t="s">
        <v>67</v>
      </c>
      <c r="AE241" s="1" t="s">
        <v>68</v>
      </c>
      <c r="AF241" s="1" t="s">
        <v>69</v>
      </c>
      <c r="AG241" s="1" t="s">
        <v>1458</v>
      </c>
      <c r="AH241" s="1" t="s">
        <v>130</v>
      </c>
      <c r="AI241" s="1">
        <f>IFERROR(_xlfn.XLOOKUP(Table1[[#This Row],[Audio Url]],Qc!C:C,Qc!F:F),"")</f>
        <v>0</v>
      </c>
      <c r="AJ241" s="1" t="str">
        <f>IFERROR(_xlfn.XLOOKUP(Table1[[#This Row],[Audio Url]],Qc!C:C,Qc!E:E),"")</f>
        <v>Correctly Done</v>
      </c>
      <c r="AK241" s="1" t="s">
        <v>38</v>
      </c>
      <c r="AL241" s="1" t="s">
        <v>38</v>
      </c>
      <c r="AM241" s="1" t="s">
        <v>43</v>
      </c>
      <c r="AN241" s="1" t="s">
        <v>2243</v>
      </c>
      <c r="AO241" t="str">
        <f>IF(Table1[[#This Row],[Audio Duration (in secs)]]&gt;180,"Greater than 3 Minutes","Less than 3 Minutes")</f>
        <v>Greater than 3 Minutes</v>
      </c>
      <c r="AP24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41" t="str">
        <f>IFERROR(VLOOKUP(Table1[[#This Row],[சாதி/Caste]],MApping!$E$1:$F$10,2,0),"Others")</f>
        <v>CHRISTIAN</v>
      </c>
      <c r="AR241">
        <f>VLOOKUP(Table1[[#This Row],[பாலினம்/Gender]],Factor!$F$26:$I$28,4,0)</f>
        <v>0.8936170212765957</v>
      </c>
      <c r="AS241">
        <f>VLOOKUP(Table1[[#This Row],[பதிலளித்தவரின் வயது/Age Group]],Factor!$F$35:$I$39,4,0)</f>
        <v>0.84</v>
      </c>
      <c r="AT241">
        <f>VLOOKUP(Table1[[#This Row],[பதிலளித்தவரின் வயது/Age Group]]&amp;Table1[[#This Row],[பாலினம்/Gender]],Factor!$A$45:$G$53,7,0)</f>
        <v>0.875</v>
      </c>
      <c r="AU2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41">
        <f>VLOOKUP(Table1[[#This Row],[Rev Caste]],Factor!$F$59:$I$68,4,0)</f>
        <v>0.76363636363636367</v>
      </c>
      <c r="AW241">
        <f>Table1[[#This Row],[2021 Ae Factor]]*Table1[[#This Row],[Age &amp; Gender Factor]]</f>
        <v>0.5179419497505795</v>
      </c>
      <c r="AX241">
        <f t="shared" ref="AX241:AX275" si="10">VALUE(MID(D241,2,FIND(",",D241)-2))</f>
        <v>10.602168300000001</v>
      </c>
      <c r="AY241">
        <f t="shared" ref="AY241:AY275" si="11">VALUE(MID(D241, FIND(",",D241)+2, FIND(")",D241)-FIND(",",D241)-2))</f>
        <v>78.547452100000001</v>
      </c>
    </row>
    <row r="242" spans="1:51" x14ac:dyDescent="0.25">
      <c r="A242" s="1" t="s">
        <v>1459</v>
      </c>
      <c r="B242" s="1" t="s">
        <v>1460</v>
      </c>
      <c r="C242" s="2">
        <v>45873</v>
      </c>
      <c r="D242" s="1" t="s">
        <v>1461</v>
      </c>
      <c r="E242" s="1" t="s">
        <v>1462</v>
      </c>
      <c r="F242" s="1" t="s">
        <v>1463</v>
      </c>
      <c r="G242" s="1">
        <v>251</v>
      </c>
      <c r="H242" s="1" t="s">
        <v>37</v>
      </c>
      <c r="I242" s="1" t="s">
        <v>110</v>
      </c>
      <c r="J242" s="1" t="s">
        <v>111</v>
      </c>
      <c r="K242" s="1" t="s">
        <v>51</v>
      </c>
      <c r="L242" s="1" t="s">
        <v>79</v>
      </c>
      <c r="M242" s="1" t="s">
        <v>1333</v>
      </c>
      <c r="N242" s="1" t="s">
        <v>1464</v>
      </c>
      <c r="O242" s="1" t="s">
        <v>136</v>
      </c>
      <c r="P242" s="1">
        <v>9344974903</v>
      </c>
      <c r="Q242" s="1" t="s">
        <v>56</v>
      </c>
      <c r="R242" s="1" t="s">
        <v>137</v>
      </c>
      <c r="S242" s="1" t="s">
        <v>114</v>
      </c>
      <c r="T242" s="1" t="s">
        <v>138</v>
      </c>
      <c r="U242" s="1" t="s">
        <v>84</v>
      </c>
      <c r="V242" s="1" t="s">
        <v>100</v>
      </c>
      <c r="W242" s="1" t="s">
        <v>101</v>
      </c>
      <c r="X242" s="1" t="s">
        <v>102</v>
      </c>
      <c r="Y242" s="1" t="s">
        <v>96</v>
      </c>
      <c r="Z242" s="1" t="s">
        <v>64</v>
      </c>
      <c r="AA242" s="1" t="s">
        <v>38</v>
      </c>
      <c r="AB242" s="1" t="s">
        <v>85</v>
      </c>
      <c r="AC242" s="1" t="s">
        <v>86</v>
      </c>
      <c r="AD242" s="1" t="s">
        <v>67</v>
      </c>
      <c r="AE242" s="1" t="s">
        <v>68</v>
      </c>
      <c r="AF242" s="1" t="s">
        <v>69</v>
      </c>
      <c r="AG242" s="1" t="s">
        <v>70</v>
      </c>
      <c r="AH242" s="1" t="s">
        <v>270</v>
      </c>
      <c r="AI242" s="1">
        <f>IFERROR(_xlfn.XLOOKUP(Table1[[#This Row],[Audio Url]],Qc!C:C,Qc!F:F),"")</f>
        <v>0</v>
      </c>
      <c r="AJ242" s="1" t="str">
        <f>IFERROR(_xlfn.XLOOKUP(Table1[[#This Row],[Audio Url]],Qc!C:C,Qc!E:E),"")</f>
        <v>Audio Not Playing</v>
      </c>
      <c r="AK242" s="1" t="s">
        <v>38</v>
      </c>
      <c r="AL242" s="1" t="s">
        <v>38</v>
      </c>
      <c r="AM242" s="1" t="s">
        <v>43</v>
      </c>
      <c r="AN242" s="1" t="s">
        <v>2243</v>
      </c>
      <c r="AO242" t="str">
        <f>IF(Table1[[#This Row],[Audio Duration (in secs)]]&gt;180,"Greater than 3 Minutes","Less than 3 Minutes")</f>
        <v>Greater than 3 Minutes</v>
      </c>
      <c r="AP24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2" t="str">
        <f>IFERROR(VLOOKUP(Table1[[#This Row],[சாதி/Caste]],MApping!$E$1:$F$10,2,0),"Others")</f>
        <v>MUTTARAIYAR</v>
      </c>
      <c r="AR242">
        <f>VLOOKUP(Table1[[#This Row],[பாலினம்/Gender]],Factor!$F$26:$I$28,4,0)</f>
        <v>0.8936170212765957</v>
      </c>
      <c r="AS242">
        <f>VLOOKUP(Table1[[#This Row],[பதிலளித்தவரின் வயது/Age Group]],Factor!$F$35:$I$39,4,0)</f>
        <v>1.2824427480916032</v>
      </c>
      <c r="AT242">
        <f>VLOOKUP(Table1[[#This Row],[பதிலளித்தவரின் வயது/Age Group]]&amp;Table1[[#This Row],[பாலினம்/Gender]],Factor!$A$45:$G$53,7,0)</f>
        <v>0.95454545454545459</v>
      </c>
      <c r="AU2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42">
        <f>VLOOKUP(Table1[[#This Row],[Rev Caste]],Factor!$F$59:$I$68,4,0)</f>
        <v>2.0275862068965518</v>
      </c>
      <c r="AW242">
        <f>Table1[[#This Row],[2021 Ae Factor]]*Table1[[#This Row],[Age &amp; Gender Factor]]</f>
        <v>1.9102362971007465</v>
      </c>
      <c r="AX242">
        <f t="shared" si="10"/>
        <v>10.4136202</v>
      </c>
      <c r="AY242">
        <f t="shared" si="11"/>
        <v>78.718806900000004</v>
      </c>
    </row>
    <row r="243" spans="1:51" x14ac:dyDescent="0.25">
      <c r="A243" s="1" t="s">
        <v>1465</v>
      </c>
      <c r="B243" s="1" t="s">
        <v>1466</v>
      </c>
      <c r="C243" s="2">
        <v>45873</v>
      </c>
      <c r="D243" s="1" t="s">
        <v>1467</v>
      </c>
      <c r="E243" s="1" t="s">
        <v>1468</v>
      </c>
      <c r="F243" s="1" t="s">
        <v>1469</v>
      </c>
      <c r="G243" s="1">
        <v>341</v>
      </c>
      <c r="H243" s="1" t="s">
        <v>37</v>
      </c>
      <c r="I243" s="1" t="s">
        <v>245</v>
      </c>
      <c r="J243" s="1" t="s">
        <v>246</v>
      </c>
      <c r="K243" s="1" t="s">
        <v>51</v>
      </c>
      <c r="L243" s="1" t="s">
        <v>79</v>
      </c>
      <c r="M243" s="1" t="s">
        <v>1333</v>
      </c>
      <c r="N243" s="1" t="s">
        <v>1470</v>
      </c>
      <c r="O243" s="1" t="s">
        <v>136</v>
      </c>
      <c r="P243" s="1">
        <v>6369026474</v>
      </c>
      <c r="Q243" s="1" t="s">
        <v>82</v>
      </c>
      <c r="R243" s="1" t="s">
        <v>83</v>
      </c>
      <c r="S243" s="1" t="s">
        <v>114</v>
      </c>
      <c r="T243" s="1" t="s">
        <v>138</v>
      </c>
      <c r="U243" s="1" t="s">
        <v>84</v>
      </c>
      <c r="V243" s="1" t="s">
        <v>296</v>
      </c>
      <c r="W243" s="1" t="s">
        <v>126</v>
      </c>
      <c r="X243" s="1" t="s">
        <v>115</v>
      </c>
      <c r="Y243" s="1" t="s">
        <v>38</v>
      </c>
      <c r="Z243" s="1" t="s">
        <v>127</v>
      </c>
      <c r="AA243" s="1" t="s">
        <v>100</v>
      </c>
      <c r="AB243" s="1" t="s">
        <v>59</v>
      </c>
      <c r="AC243" s="1" t="s">
        <v>66</v>
      </c>
      <c r="AD243" s="1" t="s">
        <v>87</v>
      </c>
      <c r="AE243" s="1" t="s">
        <v>68</v>
      </c>
      <c r="AF243" s="1" t="s">
        <v>104</v>
      </c>
      <c r="AG243" s="1" t="s">
        <v>89</v>
      </c>
      <c r="AH243" s="1" t="s">
        <v>130</v>
      </c>
      <c r="AI243" s="1">
        <f>IFERROR(_xlfn.XLOOKUP(Table1[[#This Row],[Audio Url]],Qc!C:C,Qc!F:F),"")</f>
        <v>0</v>
      </c>
      <c r="AJ243" s="1" t="str">
        <f>IFERROR(_xlfn.XLOOKUP(Table1[[#This Row],[Audio Url]],Qc!C:C,Qc!E:E),"")</f>
        <v>Correctly Done</v>
      </c>
      <c r="AK243" s="1" t="s">
        <v>38</v>
      </c>
      <c r="AL243" s="1" t="s">
        <v>38</v>
      </c>
      <c r="AM243" s="1" t="s">
        <v>43</v>
      </c>
      <c r="AN243" s="1" t="s">
        <v>2243</v>
      </c>
      <c r="AO243" t="str">
        <f>IF(Table1[[#This Row],[Audio Duration (in secs)]]&gt;180,"Greater than 3 Minutes","Less than 3 Minutes")</f>
        <v>Greater than 3 Minutes</v>
      </c>
      <c r="AP24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43" t="str">
        <f>IFERROR(VLOOKUP(Table1[[#This Row],[சாதி/Caste]],MApping!$E$1:$F$10,2,0),"Others")</f>
        <v>CHRISTIAN</v>
      </c>
      <c r="AR243">
        <f>VLOOKUP(Table1[[#This Row],[பாலினம்/Gender]],Factor!$F$26:$I$28,4,0)</f>
        <v>0.8936170212765957</v>
      </c>
      <c r="AS243">
        <f>VLOOKUP(Table1[[#This Row],[பதிலளித்தவரின் வயது/Age Group]],Factor!$F$35:$I$39,4,0)</f>
        <v>0.84848484848484851</v>
      </c>
      <c r="AT243">
        <f>VLOOKUP(Table1[[#This Row],[பதிலளித்தவரின் வயது/Age Group]]&amp;Table1[[#This Row],[பாலினம்/Gender]],Factor!$A$45:$G$53,7,0)</f>
        <v>0.70000000000000007</v>
      </c>
      <c r="AU2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243">
        <f>VLOOKUP(Table1[[#This Row],[Rev Caste]],Factor!$F$59:$I$68,4,0)</f>
        <v>0.76363636363636367</v>
      </c>
      <c r="AW243">
        <f>Table1[[#This Row],[2021 Ae Factor]]*Table1[[#This Row],[Age &amp; Gender Factor]]</f>
        <v>0.92227921446777328</v>
      </c>
      <c r="AX243">
        <f t="shared" si="10"/>
        <v>10.4127733</v>
      </c>
      <c r="AY243">
        <f t="shared" si="11"/>
        <v>78.718571699999998</v>
      </c>
    </row>
    <row r="244" spans="1:51" x14ac:dyDescent="0.25">
      <c r="A244" s="1" t="s">
        <v>1471</v>
      </c>
      <c r="B244" s="1" t="s">
        <v>1472</v>
      </c>
      <c r="C244" s="2">
        <v>45873</v>
      </c>
      <c r="D244" s="1" t="s">
        <v>1473</v>
      </c>
      <c r="E244" s="1" t="s">
        <v>1474</v>
      </c>
      <c r="F244" s="1" t="s">
        <v>1475</v>
      </c>
      <c r="G244" s="1">
        <v>186</v>
      </c>
      <c r="H244" s="1" t="s">
        <v>37</v>
      </c>
      <c r="I244" s="1" t="s">
        <v>110</v>
      </c>
      <c r="J244" s="1" t="s">
        <v>111</v>
      </c>
      <c r="K244" s="1" t="s">
        <v>51</v>
      </c>
      <c r="L244" s="1" t="s">
        <v>79</v>
      </c>
      <c r="M244" s="1" t="s">
        <v>1333</v>
      </c>
      <c r="N244" s="1" t="s">
        <v>1476</v>
      </c>
      <c r="O244" s="1" t="s">
        <v>136</v>
      </c>
      <c r="P244" s="1">
        <v>8344060273</v>
      </c>
      <c r="Q244" s="1" t="s">
        <v>56</v>
      </c>
      <c r="R244" s="1" t="s">
        <v>98</v>
      </c>
      <c r="S244" s="1" t="s">
        <v>114</v>
      </c>
      <c r="T244" s="1" t="s">
        <v>138</v>
      </c>
      <c r="U244" s="1" t="s">
        <v>302</v>
      </c>
      <c r="V244" s="1" t="s">
        <v>100</v>
      </c>
      <c r="W244" s="1" t="s">
        <v>101</v>
      </c>
      <c r="X244" s="1" t="s">
        <v>102</v>
      </c>
      <c r="Y244" s="1" t="s">
        <v>289</v>
      </c>
      <c r="Z244" s="1" t="s">
        <v>64</v>
      </c>
      <c r="AA244" s="1" t="s">
        <v>38</v>
      </c>
      <c r="AB244" s="1" t="s">
        <v>65</v>
      </c>
      <c r="AC244" s="1" t="s">
        <v>86</v>
      </c>
      <c r="AD244" s="1" t="s">
        <v>116</v>
      </c>
      <c r="AE244" s="1" t="s">
        <v>68</v>
      </c>
      <c r="AF244" s="1" t="s">
        <v>117</v>
      </c>
      <c r="AG244" s="1" t="s">
        <v>118</v>
      </c>
      <c r="AH244" s="1" t="s">
        <v>119</v>
      </c>
      <c r="AI244" s="1">
        <f>IFERROR(_xlfn.XLOOKUP(Table1[[#This Row],[Audio Url]],Qc!C:C,Qc!F:F),"")</f>
        <v>0</v>
      </c>
      <c r="AJ244" s="1" t="str">
        <f>IFERROR(_xlfn.XLOOKUP(Table1[[#This Row],[Audio Url]],Qc!C:C,Qc!E:E),"")</f>
        <v>Audio Not Playing</v>
      </c>
      <c r="AK244" s="1" t="s">
        <v>38</v>
      </c>
      <c r="AL244" s="1" t="s">
        <v>38</v>
      </c>
      <c r="AM244" s="1" t="s">
        <v>43</v>
      </c>
      <c r="AN244" s="1" t="s">
        <v>2243</v>
      </c>
      <c r="AO244" t="str">
        <f>IF(Table1[[#This Row],[Audio Duration (in secs)]]&gt;180,"Greater than 3 Minutes","Less than 3 Minutes")</f>
        <v>Greater than 3 Minutes</v>
      </c>
      <c r="AP24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4" t="str">
        <f>IFERROR(VLOOKUP(Table1[[#This Row],[சாதி/Caste]],MApping!$E$1:$F$10,2,0),"Others")</f>
        <v>PALLAR SC</v>
      </c>
      <c r="AR244">
        <f>VLOOKUP(Table1[[#This Row],[பாலினம்/Gender]],Factor!$F$26:$I$28,4,0)</f>
        <v>0.8936170212765957</v>
      </c>
      <c r="AS244">
        <f>VLOOKUP(Table1[[#This Row],[பதிலளித்தவரின் வயது/Age Group]],Factor!$F$35:$I$39,4,0)</f>
        <v>1.2824427480916032</v>
      </c>
      <c r="AT244">
        <f>VLOOKUP(Table1[[#This Row],[பதிலளித்தவரின் வயது/Age Group]]&amp;Table1[[#This Row],[பாலினம்/Gender]],Factor!$A$45:$G$53,7,0)</f>
        <v>0.95454545454545459</v>
      </c>
      <c r="AU2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44">
        <f>VLOOKUP(Table1[[#This Row],[Rev Caste]],Factor!$F$59:$I$68,4,0)</f>
        <v>2.1</v>
      </c>
      <c r="AW244">
        <f>Table1[[#This Row],[2021 Ae Factor]]*Table1[[#This Row],[Age &amp; Gender Factor]]</f>
        <v>1.9102362971007465</v>
      </c>
      <c r="AX244">
        <f t="shared" si="10"/>
        <v>10.4134838</v>
      </c>
      <c r="AY244">
        <f t="shared" si="11"/>
        <v>78.717810200000002</v>
      </c>
    </row>
    <row r="245" spans="1:51" x14ac:dyDescent="0.25">
      <c r="A245" s="1" t="s">
        <v>1477</v>
      </c>
      <c r="B245" s="1" t="s">
        <v>1478</v>
      </c>
      <c r="C245" s="2">
        <v>45873</v>
      </c>
      <c r="D245" s="1" t="s">
        <v>1479</v>
      </c>
      <c r="E245" s="1" t="s">
        <v>1480</v>
      </c>
      <c r="F245" s="1" t="s">
        <v>1481</v>
      </c>
      <c r="G245" s="1">
        <v>293</v>
      </c>
      <c r="H245" s="1" t="s">
        <v>37</v>
      </c>
      <c r="I245" s="1" t="s">
        <v>1283</v>
      </c>
      <c r="J245" s="1" t="s">
        <v>1284</v>
      </c>
      <c r="K245" s="1" t="s">
        <v>51</v>
      </c>
      <c r="L245" s="1" t="s">
        <v>52</v>
      </c>
      <c r="M245" s="1" t="s">
        <v>52</v>
      </c>
      <c r="N245" s="1" t="s">
        <v>1482</v>
      </c>
      <c r="O245" s="1" t="s">
        <v>136</v>
      </c>
      <c r="P245" s="1">
        <v>9655604262</v>
      </c>
      <c r="Q245" s="1" t="s">
        <v>39</v>
      </c>
      <c r="R245" s="1" t="s">
        <v>137</v>
      </c>
      <c r="S245" s="1" t="s">
        <v>58</v>
      </c>
      <c r="T245" s="1" t="s">
        <v>138</v>
      </c>
      <c r="U245" s="1" t="s">
        <v>302</v>
      </c>
      <c r="V245" s="1" t="s">
        <v>61</v>
      </c>
      <c r="W245" s="1" t="s">
        <v>441</v>
      </c>
      <c r="X245" s="1" t="s">
        <v>102</v>
      </c>
      <c r="Y245" s="1" t="s">
        <v>96</v>
      </c>
      <c r="Z245" s="1" t="s">
        <v>64</v>
      </c>
      <c r="AA245" s="1" t="s">
        <v>38</v>
      </c>
      <c r="AB245" s="1" t="s">
        <v>59</v>
      </c>
      <c r="AC245" s="1" t="s">
        <v>128</v>
      </c>
      <c r="AD245" s="1" t="s">
        <v>87</v>
      </c>
      <c r="AE245" s="1" t="s">
        <v>102</v>
      </c>
      <c r="AF245" s="1" t="s">
        <v>117</v>
      </c>
      <c r="AG245" s="1" t="s">
        <v>89</v>
      </c>
      <c r="AH245" s="1" t="s">
        <v>38</v>
      </c>
      <c r="AI245" s="1">
        <f>IFERROR(_xlfn.XLOOKUP(Table1[[#This Row],[Audio Url]],Qc!C:C,Qc!F:F),"")</f>
        <v>0</v>
      </c>
      <c r="AJ245" s="1" t="str">
        <f>IFERROR(_xlfn.XLOOKUP(Table1[[#This Row],[Audio Url]],Qc!C:C,Qc!E:E),"")</f>
        <v>Correctly Done</v>
      </c>
      <c r="AK245" s="1" t="s">
        <v>38</v>
      </c>
      <c r="AL245" s="1" t="s">
        <v>38</v>
      </c>
      <c r="AM245" s="1" t="s">
        <v>43</v>
      </c>
      <c r="AN245" s="1" t="s">
        <v>2243</v>
      </c>
      <c r="AO245" t="str">
        <f>IF(Table1[[#This Row],[Audio Duration (in secs)]]&gt;180,"Greater than 3 Minutes","Less than 3 Minutes")</f>
        <v>Greater than 3 Minutes</v>
      </c>
      <c r="AP24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5" t="str">
        <f>IFERROR(VLOOKUP(Table1[[#This Row],[சாதி/Caste]],MApping!$E$1:$F$10,2,0),"Others")</f>
        <v>Others</v>
      </c>
      <c r="AR245">
        <f>VLOOKUP(Table1[[#This Row],[பாலினம்/Gender]],Factor!$F$26:$I$28,4,0)</f>
        <v>0.8936170212765957</v>
      </c>
      <c r="AS245">
        <f>VLOOKUP(Table1[[#This Row],[பதிலளித்தவரின் வயது/Age Group]],Factor!$F$35:$I$39,4,0)</f>
        <v>0.84</v>
      </c>
      <c r="AT245">
        <f>VLOOKUP(Table1[[#This Row],[பதிலளித்தவரின் வயது/Age Group]]&amp;Table1[[#This Row],[பாலினம்/Gender]],Factor!$A$45:$G$53,7,0)</f>
        <v>0.875</v>
      </c>
      <c r="AU2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45">
        <f>VLOOKUP(Table1[[#This Row],[Rev Caste]],Factor!$F$59:$I$68,4,0)</f>
        <v>5.9154929577464786E-2</v>
      </c>
      <c r="AW245">
        <f>Table1[[#This Row],[2021 Ae Factor]]*Table1[[#This Row],[Age &amp; Gender Factor]]</f>
        <v>0.5179419497505795</v>
      </c>
      <c r="AX245">
        <f t="shared" si="10"/>
        <v>10.6025367</v>
      </c>
      <c r="AY245">
        <f t="shared" si="11"/>
        <v>78.547588200000007</v>
      </c>
    </row>
    <row r="246" spans="1:51" x14ac:dyDescent="0.25">
      <c r="A246" s="1" t="s">
        <v>1483</v>
      </c>
      <c r="B246" s="1" t="s">
        <v>1484</v>
      </c>
      <c r="C246" s="2">
        <v>45873</v>
      </c>
      <c r="D246" s="1" t="s">
        <v>1485</v>
      </c>
      <c r="E246" s="1" t="s">
        <v>1486</v>
      </c>
      <c r="F246" s="1" t="s">
        <v>1487</v>
      </c>
      <c r="G246" s="1">
        <v>201</v>
      </c>
      <c r="H246" s="1" t="s">
        <v>37</v>
      </c>
      <c r="I246" s="1" t="s">
        <v>110</v>
      </c>
      <c r="J246" s="1" t="s">
        <v>111</v>
      </c>
      <c r="K246" s="1" t="s">
        <v>51</v>
      </c>
      <c r="L246" s="1" t="s">
        <v>79</v>
      </c>
      <c r="M246" s="1" t="s">
        <v>1333</v>
      </c>
      <c r="N246" s="1" t="s">
        <v>1041</v>
      </c>
      <c r="O246" s="1" t="s">
        <v>55</v>
      </c>
      <c r="P246" s="1">
        <v>9965032198</v>
      </c>
      <c r="Q246" s="1" t="s">
        <v>39</v>
      </c>
      <c r="R246" s="1" t="s">
        <v>125</v>
      </c>
      <c r="S246" s="1" t="s">
        <v>114</v>
      </c>
      <c r="T246" s="1" t="s">
        <v>99</v>
      </c>
      <c r="U246" s="1" t="s">
        <v>84</v>
      </c>
      <c r="V246" s="1" t="s">
        <v>100</v>
      </c>
      <c r="W246" s="1" t="s">
        <v>101</v>
      </c>
      <c r="X246" s="1" t="s">
        <v>102</v>
      </c>
      <c r="Y246" s="1" t="s">
        <v>96</v>
      </c>
      <c r="Z246" s="1" t="s">
        <v>127</v>
      </c>
      <c r="AA246" s="1" t="s">
        <v>61</v>
      </c>
      <c r="AB246" s="1" t="s">
        <v>85</v>
      </c>
      <c r="AC246" s="1" t="s">
        <v>66</v>
      </c>
      <c r="AD246" s="1" t="s">
        <v>103</v>
      </c>
      <c r="AE246" s="1" t="s">
        <v>102</v>
      </c>
      <c r="AF246" s="1" t="s">
        <v>419</v>
      </c>
      <c r="AG246" s="1" t="s">
        <v>118</v>
      </c>
      <c r="AH246" s="1" t="s">
        <v>42</v>
      </c>
      <c r="AI246" s="1" t="str">
        <f>IFERROR(_xlfn.XLOOKUP(Table1[[#This Row],[Audio Url]],Qc!C:C,Qc!F:F),"")</f>
        <v xml:space="preserve">respondent is not answering she only saying in few questions </v>
      </c>
      <c r="AJ246" s="1" t="str">
        <f>IFERROR(_xlfn.XLOOKUP(Table1[[#This Row],[Audio Url]],Qc!C:C,Qc!E:E),"")</f>
        <v>Not Doing It Properly</v>
      </c>
      <c r="AK246" s="1" t="s">
        <v>38</v>
      </c>
      <c r="AL246" s="1" t="s">
        <v>38</v>
      </c>
      <c r="AM246" s="1" t="s">
        <v>43</v>
      </c>
      <c r="AN246" s="1" t="s">
        <v>2243</v>
      </c>
      <c r="AO246" t="str">
        <f>IF(Table1[[#This Row],[Audio Duration (in secs)]]&gt;180,"Greater than 3 Minutes","Less than 3 Minutes")</f>
        <v>Greater than 3 Minutes</v>
      </c>
      <c r="AP24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6" t="str">
        <f>IFERROR(VLOOKUP(Table1[[#This Row],[சாதி/Caste]],MApping!$E$1:$F$10,2,0),"Others")</f>
        <v>DEVENDRA KULA VELLALAR</v>
      </c>
      <c r="AR246">
        <f>VLOOKUP(Table1[[#This Row],[பாலினம்/Gender]],Factor!$F$26:$I$28,4,0)</f>
        <v>1.1351351351351351</v>
      </c>
      <c r="AS246">
        <f>VLOOKUP(Table1[[#This Row],[பதிலளித்தவரின் வயது/Age Group]],Factor!$F$35:$I$39,4,0)</f>
        <v>0.84</v>
      </c>
      <c r="AT246">
        <f>VLOOKUP(Table1[[#This Row],[பதிலளித்தவரின் வயது/Age Group]]&amp;Table1[[#This Row],[பாலினம்/Gender]],Factor!$A$45:$G$53,7,0)</f>
        <v>0.80769230769230771</v>
      </c>
      <c r="AU2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46">
        <f>VLOOKUP(Table1[[#This Row],[Rev Caste]],Factor!$F$59:$I$68,4,0)</f>
        <v>1.6390243902439026</v>
      </c>
      <c r="AW246">
        <f>Table1[[#This Row],[2021 Ae Factor]]*Table1[[#This Row],[Age &amp; Gender Factor]]</f>
        <v>1.6163537898544778</v>
      </c>
      <c r="AX246">
        <f t="shared" si="10"/>
        <v>10.4136349</v>
      </c>
      <c r="AY246">
        <f t="shared" si="11"/>
        <v>78.718004399999998</v>
      </c>
    </row>
    <row r="247" spans="1:51" x14ac:dyDescent="0.25">
      <c r="A247" s="1" t="s">
        <v>1488</v>
      </c>
      <c r="B247" s="1" t="s">
        <v>1489</v>
      </c>
      <c r="C247" s="2">
        <v>45873</v>
      </c>
      <c r="D247" s="1" t="s">
        <v>1454</v>
      </c>
      <c r="E247" s="1" t="s">
        <v>1455</v>
      </c>
      <c r="F247" s="1" t="s">
        <v>1490</v>
      </c>
      <c r="G247" s="1">
        <v>396</v>
      </c>
      <c r="H247" s="1" t="s">
        <v>37</v>
      </c>
      <c r="I247" s="1" t="s">
        <v>1291</v>
      </c>
      <c r="J247" s="1" t="s">
        <v>1292</v>
      </c>
      <c r="K247" s="1" t="s">
        <v>51</v>
      </c>
      <c r="L247" s="1" t="s">
        <v>52</v>
      </c>
      <c r="M247" s="1" t="s">
        <v>52</v>
      </c>
      <c r="N247" s="1" t="s">
        <v>1491</v>
      </c>
      <c r="O247" s="1" t="s">
        <v>136</v>
      </c>
      <c r="P247" s="1">
        <v>8110864193</v>
      </c>
      <c r="Q247" s="1" t="s">
        <v>56</v>
      </c>
      <c r="R247" s="1" t="s">
        <v>137</v>
      </c>
      <c r="S247" s="1" t="s">
        <v>114</v>
      </c>
      <c r="T247" s="1" t="s">
        <v>138</v>
      </c>
      <c r="U247" s="1" t="s">
        <v>60</v>
      </c>
      <c r="V247" s="1" t="s">
        <v>166</v>
      </c>
      <c r="W247" s="1" t="s">
        <v>441</v>
      </c>
      <c r="X247" s="1" t="s">
        <v>102</v>
      </c>
      <c r="Y247" s="1" t="s">
        <v>289</v>
      </c>
      <c r="Z247" s="1" t="s">
        <v>64</v>
      </c>
      <c r="AA247" s="1" t="s">
        <v>38</v>
      </c>
      <c r="AB247" s="1" t="s">
        <v>85</v>
      </c>
      <c r="AC247" s="1" t="s">
        <v>86</v>
      </c>
      <c r="AD247" s="1" t="s">
        <v>67</v>
      </c>
      <c r="AE247" s="1" t="s">
        <v>68</v>
      </c>
      <c r="AF247" s="1" t="s">
        <v>117</v>
      </c>
      <c r="AG247" s="1" t="s">
        <v>118</v>
      </c>
      <c r="AH247" s="1" t="s">
        <v>119</v>
      </c>
      <c r="AI247" s="1" t="str">
        <f>IFERROR(_xlfn.XLOOKUP(Table1[[#This Row],[Audio Url]],Qc!C:C,Qc!F:F),"")</f>
        <v>talking among themself</v>
      </c>
      <c r="AJ247" s="1" t="str">
        <f>IFERROR(_xlfn.XLOOKUP(Table1[[#This Row],[Audio Url]],Qc!C:C,Qc!E:E),"")</f>
        <v>Not Doing It Properly</v>
      </c>
      <c r="AK247" s="1" t="s">
        <v>38</v>
      </c>
      <c r="AL247" s="1" t="s">
        <v>38</v>
      </c>
      <c r="AM247" s="1" t="s">
        <v>43</v>
      </c>
      <c r="AN247" s="1" t="s">
        <v>2243</v>
      </c>
      <c r="AO247" t="str">
        <f>IF(Table1[[#This Row],[Audio Duration (in secs)]]&gt;180,"Greater than 3 Minutes","Less than 3 Minutes")</f>
        <v>Greater than 3 Minutes</v>
      </c>
      <c r="AP24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7" t="str">
        <f>IFERROR(VLOOKUP(Table1[[#This Row],[சாதி/Caste]],MApping!$E$1:$F$10,2,0),"Others")</f>
        <v>PALLAR SC</v>
      </c>
      <c r="AR247">
        <f>VLOOKUP(Table1[[#This Row],[பாலினம்/Gender]],Factor!$F$26:$I$28,4,0)</f>
        <v>0.8936170212765957</v>
      </c>
      <c r="AS247">
        <f>VLOOKUP(Table1[[#This Row],[பதிலளித்தவரின் வயது/Age Group]],Factor!$F$35:$I$39,4,0)</f>
        <v>1.2824427480916032</v>
      </c>
      <c r="AT247">
        <f>VLOOKUP(Table1[[#This Row],[பதிலளித்தவரின் வயது/Age Group]]&amp;Table1[[#This Row],[பாலினம்/Gender]],Factor!$A$45:$G$53,7,0)</f>
        <v>0.95454545454545459</v>
      </c>
      <c r="AU2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7">
        <f>VLOOKUP(Table1[[#This Row],[Rev Caste]],Factor!$F$59:$I$68,4,0)</f>
        <v>2.1</v>
      </c>
      <c r="AW247">
        <f>Table1[[#This Row],[2021 Ae Factor]]*Table1[[#This Row],[Age &amp; Gender Factor]]</f>
        <v>0.95454545454545459</v>
      </c>
      <c r="AX247">
        <f t="shared" si="10"/>
        <v>10.602168300000001</v>
      </c>
      <c r="AY247">
        <f t="shared" si="11"/>
        <v>78.547452100000001</v>
      </c>
    </row>
    <row r="248" spans="1:51" x14ac:dyDescent="0.25">
      <c r="A248" s="1" t="s">
        <v>1492</v>
      </c>
      <c r="B248" s="1" t="s">
        <v>1493</v>
      </c>
      <c r="C248" s="2">
        <v>45873</v>
      </c>
      <c r="D248" s="1" t="s">
        <v>1494</v>
      </c>
      <c r="E248" s="1" t="s">
        <v>1462</v>
      </c>
      <c r="F248" s="1" t="s">
        <v>1495</v>
      </c>
      <c r="G248" s="1">
        <v>510</v>
      </c>
      <c r="H248" s="1" t="s">
        <v>37</v>
      </c>
      <c r="I248" s="1" t="s">
        <v>245</v>
      </c>
      <c r="J248" s="1" t="s">
        <v>246</v>
      </c>
      <c r="K248" s="1" t="s">
        <v>51</v>
      </c>
      <c r="L248" s="1" t="s">
        <v>79</v>
      </c>
      <c r="M248" s="1" t="s">
        <v>1333</v>
      </c>
      <c r="N248" s="1" t="s">
        <v>1496</v>
      </c>
      <c r="O248" s="1" t="s">
        <v>136</v>
      </c>
      <c r="P248" s="1">
        <v>8072840096</v>
      </c>
      <c r="Q248" s="1" t="s">
        <v>82</v>
      </c>
      <c r="R248" s="1" t="s">
        <v>137</v>
      </c>
      <c r="S248" s="1" t="s">
        <v>114</v>
      </c>
      <c r="T248" s="1" t="s">
        <v>138</v>
      </c>
      <c r="U248" s="1" t="s">
        <v>84</v>
      </c>
      <c r="V248" s="1" t="s">
        <v>166</v>
      </c>
      <c r="W248" s="1" t="s">
        <v>126</v>
      </c>
      <c r="X248" s="1" t="s">
        <v>115</v>
      </c>
      <c r="Y248" s="1" t="s">
        <v>38</v>
      </c>
      <c r="Z248" s="1" t="s">
        <v>127</v>
      </c>
      <c r="AA248" s="1" t="s">
        <v>100</v>
      </c>
      <c r="AB248" s="1" t="s">
        <v>59</v>
      </c>
      <c r="AC248" s="1" t="s">
        <v>128</v>
      </c>
      <c r="AD248" s="1" t="s">
        <v>116</v>
      </c>
      <c r="AE248" s="1" t="s">
        <v>68</v>
      </c>
      <c r="AF248" s="1" t="s">
        <v>69</v>
      </c>
      <c r="AG248" s="1" t="s">
        <v>89</v>
      </c>
      <c r="AH248" s="1" t="s">
        <v>38</v>
      </c>
      <c r="AI248" s="1">
        <f>IFERROR(_xlfn.XLOOKUP(Table1[[#This Row],[Audio Url]],Qc!C:C,Qc!F:F),"")</f>
        <v>0</v>
      </c>
      <c r="AJ248" s="1" t="str">
        <f>IFERROR(_xlfn.XLOOKUP(Table1[[#This Row],[Audio Url]],Qc!C:C,Qc!E:E),"")</f>
        <v>Correctly Done</v>
      </c>
      <c r="AK248" s="1" t="s">
        <v>38</v>
      </c>
      <c r="AL248" s="1" t="s">
        <v>38</v>
      </c>
      <c r="AM248" s="1" t="s">
        <v>43</v>
      </c>
      <c r="AN248" s="1" t="s">
        <v>2243</v>
      </c>
      <c r="AO248" t="str">
        <f>IF(Table1[[#This Row],[Audio Duration (in secs)]]&gt;180,"Greater than 3 Minutes","Less than 3 Minutes")</f>
        <v>Greater than 3 Minutes</v>
      </c>
      <c r="AP24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48" t="str">
        <f>IFERROR(VLOOKUP(Table1[[#This Row],[சாதி/Caste]],MApping!$E$1:$F$10,2,0),"Others")</f>
        <v>Others</v>
      </c>
      <c r="AR248">
        <f>VLOOKUP(Table1[[#This Row],[பாலினம்/Gender]],Factor!$F$26:$I$28,4,0)</f>
        <v>0.8936170212765957</v>
      </c>
      <c r="AS248">
        <f>VLOOKUP(Table1[[#This Row],[பதிலளித்தவரின் வயது/Age Group]],Factor!$F$35:$I$39,4,0)</f>
        <v>0.84848484848484851</v>
      </c>
      <c r="AT248">
        <f>VLOOKUP(Table1[[#This Row],[பதிலளித்தவரின் வயது/Age Group]]&amp;Table1[[#This Row],[பாலினம்/Gender]],Factor!$A$45:$G$53,7,0)</f>
        <v>0.70000000000000007</v>
      </c>
      <c r="AU2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8">
        <f>VLOOKUP(Table1[[#This Row],[Rev Caste]],Factor!$F$59:$I$68,4,0)</f>
        <v>5.9154929577464786E-2</v>
      </c>
      <c r="AW248">
        <f>Table1[[#This Row],[2021 Ae Factor]]*Table1[[#This Row],[Age &amp; Gender Factor]]</f>
        <v>0.70000000000000007</v>
      </c>
      <c r="AX248">
        <f t="shared" si="10"/>
        <v>10.413475</v>
      </c>
      <c r="AY248">
        <f t="shared" si="11"/>
        <v>78.718400000000003</v>
      </c>
    </row>
    <row r="249" spans="1:51" x14ac:dyDescent="0.25">
      <c r="A249" s="1" t="s">
        <v>1497</v>
      </c>
      <c r="B249" s="1" t="s">
        <v>1498</v>
      </c>
      <c r="C249" s="2">
        <v>45873</v>
      </c>
      <c r="D249" s="1" t="s">
        <v>1499</v>
      </c>
      <c r="E249" s="1" t="s">
        <v>1500</v>
      </c>
      <c r="F249" s="1" t="s">
        <v>1501</v>
      </c>
      <c r="G249" s="1">
        <v>241</v>
      </c>
      <c r="H249" s="1" t="s">
        <v>37</v>
      </c>
      <c r="I249" s="1" t="s">
        <v>110</v>
      </c>
      <c r="J249" s="1" t="s">
        <v>111</v>
      </c>
      <c r="K249" s="1" t="s">
        <v>51</v>
      </c>
      <c r="L249" s="1" t="s">
        <v>79</v>
      </c>
      <c r="M249" s="1" t="s">
        <v>1333</v>
      </c>
      <c r="N249" s="1" t="s">
        <v>1502</v>
      </c>
      <c r="O249" s="1" t="s">
        <v>55</v>
      </c>
      <c r="P249" s="1">
        <v>8098702334</v>
      </c>
      <c r="Q249" s="1" t="s">
        <v>82</v>
      </c>
      <c r="R249" s="1" t="s">
        <v>98</v>
      </c>
      <c r="S249" s="1" t="s">
        <v>114</v>
      </c>
      <c r="T249" s="1" t="s">
        <v>138</v>
      </c>
      <c r="U249" s="1" t="s">
        <v>302</v>
      </c>
      <c r="V249" s="1" t="s">
        <v>166</v>
      </c>
      <c r="W249" s="1" t="s">
        <v>126</v>
      </c>
      <c r="X249" s="1" t="s">
        <v>102</v>
      </c>
      <c r="Y249" s="1" t="s">
        <v>96</v>
      </c>
      <c r="Z249" s="1" t="s">
        <v>127</v>
      </c>
      <c r="AA249" s="1" t="s">
        <v>139</v>
      </c>
      <c r="AB249" s="1" t="s">
        <v>59</v>
      </c>
      <c r="AC249" s="1" t="s">
        <v>128</v>
      </c>
      <c r="AD249" s="1" t="s">
        <v>67</v>
      </c>
      <c r="AE249" s="1" t="s">
        <v>68</v>
      </c>
      <c r="AF249" s="1" t="s">
        <v>401</v>
      </c>
      <c r="AG249" s="1" t="s">
        <v>89</v>
      </c>
      <c r="AH249" s="1" t="s">
        <v>270</v>
      </c>
      <c r="AI249" s="1" t="str">
        <f>IFERROR(_xlfn.XLOOKUP(Table1[[#This Row],[Audio Url]],Qc!C:C,Qc!F:F),"")</f>
        <v xml:space="preserve">respondent voice is not audible </v>
      </c>
      <c r="AJ249" s="1" t="str">
        <f>IFERROR(_xlfn.XLOOKUP(Table1[[#This Row],[Audio Url]],Qc!C:C,Qc!E:E),"")</f>
        <v>Not Doing It Properly</v>
      </c>
      <c r="AK249" s="1" t="s">
        <v>38</v>
      </c>
      <c r="AL249" s="1" t="s">
        <v>38</v>
      </c>
      <c r="AM249" s="1" t="s">
        <v>43</v>
      </c>
      <c r="AN249" s="1" t="s">
        <v>2243</v>
      </c>
      <c r="AO249" t="str">
        <f>IF(Table1[[#This Row],[Audio Duration (in secs)]]&gt;180,"Greater than 3 Minutes","Less than 3 Minutes")</f>
        <v>Greater than 3 Minutes</v>
      </c>
      <c r="AP24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49" t="str">
        <f>IFERROR(VLOOKUP(Table1[[#This Row],[சாதி/Caste]],MApping!$E$1:$F$10,2,0),"Others")</f>
        <v>MUTTARAIYAR</v>
      </c>
      <c r="AR249">
        <f>VLOOKUP(Table1[[#This Row],[பாலினம்/Gender]],Factor!$F$26:$I$28,4,0)</f>
        <v>1.1351351351351351</v>
      </c>
      <c r="AS249">
        <f>VLOOKUP(Table1[[#This Row],[பதிலளித்தவரின் வயது/Age Group]],Factor!$F$35:$I$39,4,0)</f>
        <v>0.84848484848484851</v>
      </c>
      <c r="AT249">
        <f>VLOOKUP(Table1[[#This Row],[பதிலளித்தவரின் வயது/Age Group]]&amp;Table1[[#This Row],[பாலினம்/Gender]],Factor!$A$45:$G$53,7,0)</f>
        <v>1.0769230769230769</v>
      </c>
      <c r="AU2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49">
        <f>VLOOKUP(Table1[[#This Row],[Rev Caste]],Factor!$F$59:$I$68,4,0)</f>
        <v>2.0275862068965518</v>
      </c>
      <c r="AW249">
        <f>Table1[[#This Row],[2021 Ae Factor]]*Table1[[#This Row],[Age &amp; Gender Factor]]</f>
        <v>1.0769230769230769</v>
      </c>
      <c r="AX249">
        <f t="shared" si="10"/>
        <v>10.414091000000001</v>
      </c>
      <c r="AY249">
        <f t="shared" si="11"/>
        <v>78.718090099999998</v>
      </c>
    </row>
    <row r="250" spans="1:51" x14ac:dyDescent="0.25">
      <c r="A250" s="1" t="s">
        <v>1503</v>
      </c>
      <c r="B250" s="1" t="s">
        <v>1504</v>
      </c>
      <c r="C250" s="2">
        <v>45873</v>
      </c>
      <c r="D250" s="1" t="s">
        <v>1505</v>
      </c>
      <c r="E250" s="1" t="s">
        <v>1480</v>
      </c>
      <c r="F250" s="1" t="s">
        <v>1506</v>
      </c>
      <c r="G250" s="1">
        <v>314</v>
      </c>
      <c r="H250" s="1" t="s">
        <v>37</v>
      </c>
      <c r="I250" s="1" t="s">
        <v>1283</v>
      </c>
      <c r="J250" s="1" t="s">
        <v>1284</v>
      </c>
      <c r="K250" s="1" t="s">
        <v>51</v>
      </c>
      <c r="L250" s="1" t="s">
        <v>52</v>
      </c>
      <c r="M250" s="1" t="s">
        <v>52</v>
      </c>
      <c r="N250" s="1" t="s">
        <v>1507</v>
      </c>
      <c r="O250" s="1" t="s">
        <v>136</v>
      </c>
      <c r="P250" s="1">
        <v>7598771932</v>
      </c>
      <c r="Q250" s="1" t="s">
        <v>56</v>
      </c>
      <c r="R250" s="1" t="s">
        <v>137</v>
      </c>
      <c r="S250" s="1" t="s">
        <v>58</v>
      </c>
      <c r="T250" s="1" t="s">
        <v>59</v>
      </c>
      <c r="U250" s="1" t="s">
        <v>60</v>
      </c>
      <c r="V250" s="1" t="s">
        <v>61</v>
      </c>
      <c r="W250" s="1" t="s">
        <v>62</v>
      </c>
      <c r="X250" s="1" t="s">
        <v>63</v>
      </c>
      <c r="Y250" s="1" t="s">
        <v>38</v>
      </c>
      <c r="Z250" s="1" t="s">
        <v>127</v>
      </c>
      <c r="AA250" s="1" t="s">
        <v>139</v>
      </c>
      <c r="AB250" s="1" t="s">
        <v>59</v>
      </c>
      <c r="AC250" s="1" t="s">
        <v>128</v>
      </c>
      <c r="AD250" s="1" t="s">
        <v>67</v>
      </c>
      <c r="AE250" s="1" t="s">
        <v>68</v>
      </c>
      <c r="AF250" s="1" t="s">
        <v>117</v>
      </c>
      <c r="AG250" s="1" t="s">
        <v>89</v>
      </c>
      <c r="AH250" s="1" t="s">
        <v>38</v>
      </c>
      <c r="AI250" s="1">
        <f>IFERROR(_xlfn.XLOOKUP(Table1[[#This Row],[Audio Url]],Qc!C:C,Qc!F:F),"")</f>
        <v>0</v>
      </c>
      <c r="AJ250" s="1" t="str">
        <f>IFERROR(_xlfn.XLOOKUP(Table1[[#This Row],[Audio Url]],Qc!C:C,Qc!E:E),"")</f>
        <v>Correctly Done</v>
      </c>
      <c r="AK250" s="1" t="s">
        <v>38</v>
      </c>
      <c r="AL250" s="1" t="s">
        <v>38</v>
      </c>
      <c r="AM250" s="1" t="s">
        <v>43</v>
      </c>
      <c r="AN250" s="1" t="s">
        <v>2243</v>
      </c>
      <c r="AO250" t="str">
        <f>IF(Table1[[#This Row],[Audio Duration (in secs)]]&gt;180,"Greater than 3 Minutes","Less than 3 Minutes")</f>
        <v>Greater than 3 Minutes</v>
      </c>
      <c r="AP25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0" t="str">
        <f>IFERROR(VLOOKUP(Table1[[#This Row],[சாதி/Caste]],MApping!$E$1:$F$10,2,0),"Others")</f>
        <v>Others</v>
      </c>
      <c r="AR250">
        <f>VLOOKUP(Table1[[#This Row],[பாலினம்/Gender]],Factor!$F$26:$I$28,4,0)</f>
        <v>0.8936170212765957</v>
      </c>
      <c r="AS250">
        <f>VLOOKUP(Table1[[#This Row],[பதிலளித்தவரின் வயது/Age Group]],Factor!$F$35:$I$39,4,0)</f>
        <v>1.2824427480916032</v>
      </c>
      <c r="AT250">
        <f>VLOOKUP(Table1[[#This Row],[பதிலளித்தவரின் வயது/Age Group]]&amp;Table1[[#This Row],[பாலினம்/Gender]],Factor!$A$45:$G$53,7,0)</f>
        <v>0.95454545454545459</v>
      </c>
      <c r="AU2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0">
        <f>VLOOKUP(Table1[[#This Row],[Rev Caste]],Factor!$F$59:$I$68,4,0)</f>
        <v>5.9154929577464786E-2</v>
      </c>
      <c r="AW250">
        <f>Table1[[#This Row],[2021 Ae Factor]]*Table1[[#This Row],[Age &amp; Gender Factor]]</f>
        <v>0.56502758154608668</v>
      </c>
      <c r="AX250">
        <f t="shared" si="10"/>
        <v>10.602370000000001</v>
      </c>
      <c r="AY250">
        <f t="shared" si="11"/>
        <v>78.547608299999993</v>
      </c>
    </row>
    <row r="251" spans="1:51" x14ac:dyDescent="0.25">
      <c r="A251" s="1" t="s">
        <v>1508</v>
      </c>
      <c r="B251" s="1" t="s">
        <v>1509</v>
      </c>
      <c r="C251" s="2">
        <v>45873</v>
      </c>
      <c r="D251" s="1" t="s">
        <v>1510</v>
      </c>
      <c r="E251" s="1" t="s">
        <v>1511</v>
      </c>
      <c r="F251" s="1" t="s">
        <v>1512</v>
      </c>
      <c r="G251" s="1">
        <v>386</v>
      </c>
      <c r="H251" s="1" t="s">
        <v>37</v>
      </c>
      <c r="I251" s="1" t="s">
        <v>1291</v>
      </c>
      <c r="J251" s="1" t="s">
        <v>1292</v>
      </c>
      <c r="K251" s="1" t="s">
        <v>51</v>
      </c>
      <c r="L251" s="1" t="s">
        <v>52</v>
      </c>
      <c r="M251" s="1" t="s">
        <v>52</v>
      </c>
      <c r="N251" s="1" t="s">
        <v>1513</v>
      </c>
      <c r="O251" s="1" t="s">
        <v>55</v>
      </c>
      <c r="P251" s="1">
        <v>9655197795</v>
      </c>
      <c r="Q251" s="1" t="s">
        <v>39</v>
      </c>
      <c r="R251" s="1" t="s">
        <v>57</v>
      </c>
      <c r="S251" s="1" t="s">
        <v>114</v>
      </c>
      <c r="T251" s="1" t="s">
        <v>138</v>
      </c>
      <c r="U251" s="1" t="s">
        <v>60</v>
      </c>
      <c r="V251" s="1" t="s">
        <v>61</v>
      </c>
      <c r="W251" s="1" t="s">
        <v>62</v>
      </c>
      <c r="X251" s="1" t="s">
        <v>63</v>
      </c>
      <c r="Y251" s="1" t="s">
        <v>38</v>
      </c>
      <c r="Z251" s="1" t="s">
        <v>64</v>
      </c>
      <c r="AA251" s="1" t="s">
        <v>38</v>
      </c>
      <c r="AB251" s="1" t="s">
        <v>85</v>
      </c>
      <c r="AC251" s="1" t="s">
        <v>66</v>
      </c>
      <c r="AD251" s="1" t="s">
        <v>116</v>
      </c>
      <c r="AE251" s="1" t="s">
        <v>277</v>
      </c>
      <c r="AF251" s="1" t="s">
        <v>117</v>
      </c>
      <c r="AG251" s="1" t="s">
        <v>118</v>
      </c>
      <c r="AH251" s="1" t="s">
        <v>119</v>
      </c>
      <c r="AI251" s="1">
        <f>IFERROR(_xlfn.XLOOKUP(Table1[[#This Row],[Audio Url]],Qc!C:C,Qc!F:F),"")</f>
        <v>0</v>
      </c>
      <c r="AJ251" s="1" t="str">
        <f>IFERROR(_xlfn.XLOOKUP(Table1[[#This Row],[Audio Url]],Qc!C:C,Qc!E:E),"")</f>
        <v>Correctly Done</v>
      </c>
      <c r="AK251" s="1" t="s">
        <v>38</v>
      </c>
      <c r="AL251" s="1" t="s">
        <v>38</v>
      </c>
      <c r="AM251" s="1" t="s">
        <v>43</v>
      </c>
      <c r="AN251" s="1" t="s">
        <v>2243</v>
      </c>
      <c r="AO251" t="str">
        <f>IF(Table1[[#This Row],[Audio Duration (in secs)]]&gt;180,"Greater than 3 Minutes","Less than 3 Minutes")</f>
        <v>Greater than 3 Minutes</v>
      </c>
      <c r="AP25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1" t="str">
        <f>IFERROR(VLOOKUP(Table1[[#This Row],[சாதி/Caste]],MApping!$E$1:$F$10,2,0),"Others")</f>
        <v>PALLAR SC</v>
      </c>
      <c r="AR251">
        <f>VLOOKUP(Table1[[#This Row],[பாலினம்/Gender]],Factor!$F$26:$I$28,4,0)</f>
        <v>1.1351351351351351</v>
      </c>
      <c r="AS251">
        <f>VLOOKUP(Table1[[#This Row],[பதிலளித்தவரின் வயது/Age Group]],Factor!$F$35:$I$39,4,0)</f>
        <v>0.84</v>
      </c>
      <c r="AT251">
        <f>VLOOKUP(Table1[[#This Row],[பதிலளித்தவரின் வயது/Age Group]]&amp;Table1[[#This Row],[பாலினம்/Gender]],Factor!$A$45:$G$53,7,0)</f>
        <v>0.80769230769230771</v>
      </c>
      <c r="AU2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1">
        <f>VLOOKUP(Table1[[#This Row],[Rev Caste]],Factor!$F$59:$I$68,4,0)</f>
        <v>2.1</v>
      </c>
      <c r="AW251">
        <f>Table1[[#This Row],[2021 Ae Factor]]*Table1[[#This Row],[Age &amp; Gender Factor]]</f>
        <v>0.47810026130822719</v>
      </c>
      <c r="AX251">
        <f t="shared" si="10"/>
        <v>10.5996398</v>
      </c>
      <c r="AY251">
        <f t="shared" si="11"/>
        <v>78.548124700000002</v>
      </c>
    </row>
    <row r="252" spans="1:51" x14ac:dyDescent="0.25">
      <c r="A252" s="1" t="s">
        <v>1514</v>
      </c>
      <c r="B252" s="1" t="s">
        <v>1515</v>
      </c>
      <c r="C252" s="2">
        <v>45873</v>
      </c>
      <c r="D252" s="1" t="s">
        <v>1516</v>
      </c>
      <c r="E252" s="1" t="s">
        <v>1517</v>
      </c>
      <c r="F252" s="1" t="s">
        <v>1518</v>
      </c>
      <c r="G252" s="1">
        <v>282</v>
      </c>
      <c r="H252" s="1" t="s">
        <v>37</v>
      </c>
      <c r="I252" s="1" t="s">
        <v>1283</v>
      </c>
      <c r="J252" s="1" t="s">
        <v>1284</v>
      </c>
      <c r="K252" s="1" t="s">
        <v>51</v>
      </c>
      <c r="L252" s="1" t="s">
        <v>52</v>
      </c>
      <c r="M252" s="1" t="s">
        <v>52</v>
      </c>
      <c r="N252" s="1" t="s">
        <v>1519</v>
      </c>
      <c r="O252" s="1" t="s">
        <v>136</v>
      </c>
      <c r="P252" s="1">
        <v>9894634096</v>
      </c>
      <c r="Q252" s="1" t="s">
        <v>82</v>
      </c>
      <c r="R252" s="1" t="s">
        <v>137</v>
      </c>
      <c r="S252" s="1" t="s">
        <v>58</v>
      </c>
      <c r="T252" s="1" t="s">
        <v>59</v>
      </c>
      <c r="U252" s="1" t="s">
        <v>60</v>
      </c>
      <c r="V252" s="1" t="s">
        <v>61</v>
      </c>
      <c r="W252" s="1" t="s">
        <v>126</v>
      </c>
      <c r="X252" s="1" t="s">
        <v>63</v>
      </c>
      <c r="Y252" s="1" t="s">
        <v>38</v>
      </c>
      <c r="Z252" s="1" t="s">
        <v>127</v>
      </c>
      <c r="AA252" s="1" t="s">
        <v>139</v>
      </c>
      <c r="AB252" s="1" t="s">
        <v>59</v>
      </c>
      <c r="AC252" s="1" t="s">
        <v>128</v>
      </c>
      <c r="AD252" s="1" t="s">
        <v>103</v>
      </c>
      <c r="AE252" s="1" t="s">
        <v>68</v>
      </c>
      <c r="AF252" s="1" t="s">
        <v>117</v>
      </c>
      <c r="AG252" s="1" t="s">
        <v>89</v>
      </c>
      <c r="AH252" s="1" t="s">
        <v>38</v>
      </c>
      <c r="AI252" s="1" t="str">
        <f>IFERROR(_xlfn.XLOOKUP(Table1[[#This Row],[Audio Url]],Qc!C:C,Qc!F:F),"")</f>
        <v>questions are not proper</v>
      </c>
      <c r="AJ252" s="1" t="str">
        <f>IFERROR(_xlfn.XLOOKUP(Table1[[#This Row],[Audio Url]],Qc!C:C,Qc!E:E),"")</f>
        <v>Not Doing It Properly</v>
      </c>
      <c r="AK252" s="1" t="s">
        <v>38</v>
      </c>
      <c r="AL252" s="1" t="s">
        <v>38</v>
      </c>
      <c r="AM252" s="1" t="s">
        <v>43</v>
      </c>
      <c r="AN252" s="1" t="s">
        <v>2243</v>
      </c>
      <c r="AO252" t="str">
        <f>IF(Table1[[#This Row],[Audio Duration (in secs)]]&gt;180,"Greater than 3 Minutes","Less than 3 Minutes")</f>
        <v>Greater than 3 Minutes</v>
      </c>
      <c r="AP25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2" t="str">
        <f>IFERROR(VLOOKUP(Table1[[#This Row],[சாதி/Caste]],MApping!$E$1:$F$10,2,0),"Others")</f>
        <v>Others</v>
      </c>
      <c r="AR252">
        <f>VLOOKUP(Table1[[#This Row],[பாலினம்/Gender]],Factor!$F$26:$I$28,4,0)</f>
        <v>0.8936170212765957</v>
      </c>
      <c r="AS252">
        <f>VLOOKUP(Table1[[#This Row],[பதிலளித்தவரின் வயது/Age Group]],Factor!$F$35:$I$39,4,0)</f>
        <v>0.84848484848484851</v>
      </c>
      <c r="AT252">
        <f>VLOOKUP(Table1[[#This Row],[பதிலளித்தவரின் வயது/Age Group]]&amp;Table1[[#This Row],[பாலினம்/Gender]],Factor!$A$45:$G$53,7,0)</f>
        <v>0.70000000000000007</v>
      </c>
      <c r="AU2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2">
        <f>VLOOKUP(Table1[[#This Row],[Rev Caste]],Factor!$F$59:$I$68,4,0)</f>
        <v>5.9154929577464786E-2</v>
      </c>
      <c r="AW252">
        <f>Table1[[#This Row],[2021 Ae Factor]]*Table1[[#This Row],[Age &amp; Gender Factor]]</f>
        <v>0.41435355980046362</v>
      </c>
      <c r="AX252">
        <f t="shared" si="10"/>
        <v>10.6021833</v>
      </c>
      <c r="AY252">
        <f t="shared" si="11"/>
        <v>78.547786700000003</v>
      </c>
    </row>
    <row r="253" spans="1:51" x14ac:dyDescent="0.25">
      <c r="A253" s="1" t="s">
        <v>1520</v>
      </c>
      <c r="B253" s="1" t="s">
        <v>1521</v>
      </c>
      <c r="C253" s="2">
        <v>45873</v>
      </c>
      <c r="D253" s="1" t="s">
        <v>1522</v>
      </c>
      <c r="E253" s="1" t="s">
        <v>1500</v>
      </c>
      <c r="F253" s="1" t="s">
        <v>1523</v>
      </c>
      <c r="G253" s="1">
        <v>137</v>
      </c>
      <c r="H253" s="1" t="s">
        <v>37</v>
      </c>
      <c r="I253" s="1" t="s">
        <v>110</v>
      </c>
      <c r="J253" s="1" t="s">
        <v>111</v>
      </c>
      <c r="K253" s="1" t="s">
        <v>51</v>
      </c>
      <c r="L253" s="1" t="s">
        <v>79</v>
      </c>
      <c r="M253" s="1" t="s">
        <v>1333</v>
      </c>
      <c r="N253" s="1" t="s">
        <v>1524</v>
      </c>
      <c r="O253" s="1" t="s">
        <v>55</v>
      </c>
      <c r="P253" s="1">
        <v>8531880936</v>
      </c>
      <c r="Q253" s="1" t="s">
        <v>82</v>
      </c>
      <c r="R253" s="1" t="s">
        <v>83</v>
      </c>
      <c r="S253" s="1" t="s">
        <v>114</v>
      </c>
      <c r="T253" s="1" t="s">
        <v>138</v>
      </c>
      <c r="U253" s="1" t="s">
        <v>84</v>
      </c>
      <c r="V253" s="1" t="s">
        <v>186</v>
      </c>
      <c r="W253" s="1" t="s">
        <v>101</v>
      </c>
      <c r="X253" s="1" t="s">
        <v>102</v>
      </c>
      <c r="Y253" s="1" t="s">
        <v>96</v>
      </c>
      <c r="Z253" s="1" t="s">
        <v>127</v>
      </c>
      <c r="AA253" s="1" t="s">
        <v>61</v>
      </c>
      <c r="AB253" s="1" t="s">
        <v>59</v>
      </c>
      <c r="AC253" s="1" t="s">
        <v>128</v>
      </c>
      <c r="AD253" s="1" t="s">
        <v>67</v>
      </c>
      <c r="AE253" s="1" t="s">
        <v>102</v>
      </c>
      <c r="AF253" s="1" t="s">
        <v>383</v>
      </c>
      <c r="AG253" s="1" t="s">
        <v>70</v>
      </c>
      <c r="AH253" s="1" t="s">
        <v>90</v>
      </c>
      <c r="AI253" s="1" t="str">
        <f>IFERROR(_xlfn.XLOOKUP(Table1[[#This Row],[Audio Url]],Qc!C:C,Qc!F:F),"")</f>
        <v xml:space="preserve">respondent voice is not working </v>
      </c>
      <c r="AJ253" s="1" t="str">
        <f>IFERROR(_xlfn.XLOOKUP(Table1[[#This Row],[Audio Url]],Qc!C:C,Qc!E:E),"")</f>
        <v>Not Doing It Properly</v>
      </c>
      <c r="AK253" s="1" t="s">
        <v>38</v>
      </c>
      <c r="AL253" s="1" t="s">
        <v>38</v>
      </c>
      <c r="AM253" s="1" t="s">
        <v>43</v>
      </c>
      <c r="AN253" s="1" t="s">
        <v>2243</v>
      </c>
      <c r="AO253" t="str">
        <f>IF(Table1[[#This Row],[Audio Duration (in secs)]]&gt;180,"Greater than 3 Minutes","Less than 3 Minutes")</f>
        <v>Less than 3 Minutes</v>
      </c>
      <c r="AP25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53" t="str">
        <f>IFERROR(VLOOKUP(Table1[[#This Row],[சாதி/Caste]],MApping!$E$1:$F$10,2,0),"Others")</f>
        <v>MUKKULATHOR</v>
      </c>
      <c r="AR253">
        <f>VLOOKUP(Table1[[#This Row],[பாலினம்/Gender]],Factor!$F$26:$I$28,4,0)</f>
        <v>1.1351351351351351</v>
      </c>
      <c r="AS253">
        <f>VLOOKUP(Table1[[#This Row],[பதிலளித்தவரின் வயது/Age Group]],Factor!$F$35:$I$39,4,0)</f>
        <v>0.84848484848484851</v>
      </c>
      <c r="AT253">
        <f>VLOOKUP(Table1[[#This Row],[பதிலளித்தவரின் வயது/Age Group]]&amp;Table1[[#This Row],[பாலினம்/Gender]],Factor!$A$45:$G$53,7,0)</f>
        <v>1.0769230769230769</v>
      </c>
      <c r="AU2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3">
        <f>VLOOKUP(Table1[[#This Row],[Rev Caste]],Factor!$F$59:$I$68,4,0)</f>
        <v>1.1057142857142856</v>
      </c>
      <c r="AW253">
        <f>Table1[[#This Row],[2021 Ae Factor]]*Table1[[#This Row],[Age &amp; Gender Factor]]</f>
        <v>1.0769230769230769</v>
      </c>
      <c r="AX253">
        <f t="shared" si="10"/>
        <v>10.4143984</v>
      </c>
      <c r="AY253">
        <f t="shared" si="11"/>
        <v>78.7182399</v>
      </c>
    </row>
    <row r="254" spans="1:51" x14ac:dyDescent="0.25">
      <c r="A254" s="1" t="s">
        <v>1525</v>
      </c>
      <c r="B254" s="1" t="s">
        <v>1526</v>
      </c>
      <c r="C254" s="2">
        <v>45873</v>
      </c>
      <c r="D254" s="1" t="s">
        <v>1527</v>
      </c>
      <c r="E254" s="1" t="s">
        <v>1500</v>
      </c>
      <c r="F254" s="1" t="s">
        <v>1528</v>
      </c>
      <c r="G254" s="1">
        <v>162</v>
      </c>
      <c r="H254" s="1" t="s">
        <v>37</v>
      </c>
      <c r="I254" s="1" t="s">
        <v>110</v>
      </c>
      <c r="J254" s="1" t="s">
        <v>111</v>
      </c>
      <c r="K254" s="1" t="s">
        <v>51</v>
      </c>
      <c r="L254" s="1" t="s">
        <v>79</v>
      </c>
      <c r="M254" s="1" t="s">
        <v>1333</v>
      </c>
      <c r="N254" s="1" t="s">
        <v>1529</v>
      </c>
      <c r="O254" s="1" t="s">
        <v>55</v>
      </c>
      <c r="P254" s="1">
        <v>9047473736</v>
      </c>
      <c r="Q254" s="1" t="s">
        <v>361</v>
      </c>
      <c r="R254" s="1" t="s">
        <v>57</v>
      </c>
      <c r="S254" s="1" t="s">
        <v>114</v>
      </c>
      <c r="T254" s="1" t="s">
        <v>138</v>
      </c>
      <c r="U254" s="1" t="s">
        <v>84</v>
      </c>
      <c r="V254" s="1" t="s">
        <v>166</v>
      </c>
      <c r="W254" s="1" t="s">
        <v>101</v>
      </c>
      <c r="X254" s="1" t="s">
        <v>102</v>
      </c>
      <c r="Y254" s="1" t="s">
        <v>289</v>
      </c>
      <c r="Z254" s="1" t="s">
        <v>127</v>
      </c>
      <c r="AA254" s="1" t="s">
        <v>61</v>
      </c>
      <c r="AB254" s="1" t="s">
        <v>65</v>
      </c>
      <c r="AC254" s="1" t="s">
        <v>86</v>
      </c>
      <c r="AD254" s="1" t="s">
        <v>67</v>
      </c>
      <c r="AE254" s="1" t="s">
        <v>68</v>
      </c>
      <c r="AF254" s="1" t="s">
        <v>117</v>
      </c>
      <c r="AG254" s="1" t="s">
        <v>70</v>
      </c>
      <c r="AH254" s="1" t="s">
        <v>90</v>
      </c>
      <c r="AI254" s="1" t="str">
        <f>IFERROR(_xlfn.XLOOKUP(Table1[[#This Row],[Audio Url]],Qc!C:C,Qc!F:F),"")</f>
        <v xml:space="preserve">respondent voice is not audible </v>
      </c>
      <c r="AJ254" s="1" t="str">
        <f>IFERROR(_xlfn.XLOOKUP(Table1[[#This Row],[Audio Url]],Qc!C:C,Qc!E:E),"")</f>
        <v>Not Doing It Properly</v>
      </c>
      <c r="AK254" s="1" t="s">
        <v>38</v>
      </c>
      <c r="AL254" s="1" t="s">
        <v>38</v>
      </c>
      <c r="AM254" s="1" t="s">
        <v>43</v>
      </c>
      <c r="AN254" s="1" t="s">
        <v>2243</v>
      </c>
      <c r="AO254" t="str">
        <f>IF(Table1[[#This Row],[Audio Duration (in secs)]]&gt;180,"Greater than 3 Minutes","Less than 3 Minutes")</f>
        <v>Less than 3 Minutes</v>
      </c>
      <c r="AP25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54" t="str">
        <f>IFERROR(VLOOKUP(Table1[[#This Row],[சாதி/Caste]],MApping!$E$1:$F$10,2,0),"Others")</f>
        <v>MUKKULATHOR</v>
      </c>
      <c r="AR254">
        <f>VLOOKUP(Table1[[#This Row],[பாலினம்/Gender]],Factor!$F$26:$I$28,4,0)</f>
        <v>1.1351351351351351</v>
      </c>
      <c r="AS254">
        <f>VLOOKUP(Table1[[#This Row],[பதிலளித்தவரின் வயது/Age Group]],Factor!$F$35:$I$39,4,0)</f>
        <v>0.96923076923076912</v>
      </c>
      <c r="AT254">
        <f>VLOOKUP(Table1[[#This Row],[பதிலளித்தவரின் வயது/Age Group]]&amp;Table1[[#This Row],[பாலினம்/Gender]],Factor!$A$45:$G$53,7,0)</f>
        <v>0.82894736842105265</v>
      </c>
      <c r="AU2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4">
        <f>VLOOKUP(Table1[[#This Row],[Rev Caste]],Factor!$F$59:$I$68,4,0)</f>
        <v>1.1057142857142856</v>
      </c>
      <c r="AW254">
        <f>Table1[[#This Row],[2021 Ae Factor]]*Table1[[#This Row],[Age &amp; Gender Factor]]</f>
        <v>0.82894736842105265</v>
      </c>
      <c r="AX254">
        <f t="shared" si="10"/>
        <v>10.414361299999999</v>
      </c>
      <c r="AY254">
        <f t="shared" si="11"/>
        <v>78.718241000000006</v>
      </c>
    </row>
    <row r="255" spans="1:51" x14ac:dyDescent="0.25">
      <c r="A255" s="1" t="s">
        <v>1530</v>
      </c>
      <c r="B255" s="1" t="s">
        <v>1531</v>
      </c>
      <c r="C255" s="2">
        <v>45873</v>
      </c>
      <c r="D255" s="1" t="s">
        <v>1532</v>
      </c>
      <c r="E255" s="1" t="s">
        <v>1486</v>
      </c>
      <c r="F255" s="1" t="s">
        <v>1533</v>
      </c>
      <c r="G255" s="1">
        <v>153</v>
      </c>
      <c r="H255" s="1" t="s">
        <v>37</v>
      </c>
      <c r="I255" s="1" t="s">
        <v>110</v>
      </c>
      <c r="J255" s="1" t="s">
        <v>111</v>
      </c>
      <c r="K255" s="1" t="s">
        <v>51</v>
      </c>
      <c r="L255" s="1" t="s">
        <v>79</v>
      </c>
      <c r="M255" s="1" t="s">
        <v>1333</v>
      </c>
      <c r="N255" s="1" t="s">
        <v>1534</v>
      </c>
      <c r="O255" s="1" t="s">
        <v>55</v>
      </c>
      <c r="P255" s="1">
        <v>9843538498</v>
      </c>
      <c r="Q255" s="1" t="s">
        <v>361</v>
      </c>
      <c r="R255" s="1" t="s">
        <v>98</v>
      </c>
      <c r="S255" s="1" t="s">
        <v>58</v>
      </c>
      <c r="T255" s="1" t="s">
        <v>59</v>
      </c>
      <c r="U255" s="1" t="s">
        <v>84</v>
      </c>
      <c r="V255" s="1" t="s">
        <v>61</v>
      </c>
      <c r="W255" s="1" t="s">
        <v>62</v>
      </c>
      <c r="X255" s="1" t="s">
        <v>63</v>
      </c>
      <c r="Y255" s="1" t="s">
        <v>38</v>
      </c>
      <c r="Z255" s="1" t="s">
        <v>64</v>
      </c>
      <c r="AA255" s="1" t="s">
        <v>38</v>
      </c>
      <c r="AB255" s="1" t="s">
        <v>65</v>
      </c>
      <c r="AC255" s="1" t="s">
        <v>86</v>
      </c>
      <c r="AD255" s="1" t="s">
        <v>87</v>
      </c>
      <c r="AE255" s="1" t="s">
        <v>68</v>
      </c>
      <c r="AF255" s="1" t="s">
        <v>383</v>
      </c>
      <c r="AG255" s="1" t="s">
        <v>278</v>
      </c>
      <c r="AH255" s="1" t="s">
        <v>279</v>
      </c>
      <c r="AI255" s="1">
        <f>IFERROR(_xlfn.XLOOKUP(Table1[[#This Row],[Audio Url]],Qc!C:C,Qc!F:F),"")</f>
        <v>0</v>
      </c>
      <c r="AJ255" s="1" t="str">
        <f>IFERROR(_xlfn.XLOOKUP(Table1[[#This Row],[Audio Url]],Qc!C:C,Qc!E:E),"")</f>
        <v>Correctly Done</v>
      </c>
      <c r="AK255" s="1" t="s">
        <v>38</v>
      </c>
      <c r="AL255" s="1" t="s">
        <v>38</v>
      </c>
      <c r="AM255" s="1" t="s">
        <v>43</v>
      </c>
      <c r="AN255" s="1" t="s">
        <v>2243</v>
      </c>
      <c r="AO255" t="str">
        <f>IF(Table1[[#This Row],[Audio Duration (in secs)]]&gt;180,"Greater than 3 Minutes","Less than 3 Minutes")</f>
        <v>Less than 3 Minutes</v>
      </c>
      <c r="AP25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5" t="str">
        <f>IFERROR(VLOOKUP(Table1[[#This Row],[சாதி/Caste]],MApping!$E$1:$F$10,2,0),"Others")</f>
        <v>MUSLIM</v>
      </c>
      <c r="AR255">
        <f>VLOOKUP(Table1[[#This Row],[பாலினம்/Gender]],Factor!$F$26:$I$28,4,0)</f>
        <v>1.1351351351351351</v>
      </c>
      <c r="AS255">
        <f>VLOOKUP(Table1[[#This Row],[பதிலளித்தவரின் வயது/Age Group]],Factor!$F$35:$I$39,4,0)</f>
        <v>0.96923076923076912</v>
      </c>
      <c r="AT255">
        <f>VLOOKUP(Table1[[#This Row],[பதிலளித்தவரின் வயது/Age Group]]&amp;Table1[[#This Row],[பாலினம்/Gender]],Factor!$A$45:$G$53,7,0)</f>
        <v>0.82894736842105265</v>
      </c>
      <c r="AU2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5">
        <f>VLOOKUP(Table1[[#This Row],[Rev Caste]],Factor!$F$59:$I$68,4,0)</f>
        <v>1.2600000000000002</v>
      </c>
      <c r="AW255">
        <f>Table1[[#This Row],[2021 Ae Factor]]*Table1[[#This Row],[Age &amp; Gender Factor]]</f>
        <v>0.49068184713212792</v>
      </c>
      <c r="AX255">
        <f t="shared" si="10"/>
        <v>10.413634200000001</v>
      </c>
      <c r="AY255">
        <f t="shared" si="11"/>
        <v>78.718004300000004</v>
      </c>
    </row>
    <row r="256" spans="1:51" x14ac:dyDescent="0.25">
      <c r="A256" s="1" t="s">
        <v>1535</v>
      </c>
      <c r="B256" s="1" t="s">
        <v>1536</v>
      </c>
      <c r="C256" s="2">
        <v>45873</v>
      </c>
      <c r="D256" s="1" t="s">
        <v>1537</v>
      </c>
      <c r="E256" s="1" t="s">
        <v>1486</v>
      </c>
      <c r="F256" s="1" t="s">
        <v>1538</v>
      </c>
      <c r="G256" s="1">
        <v>370</v>
      </c>
      <c r="H256" s="1" t="s">
        <v>37</v>
      </c>
      <c r="I256" s="1" t="s">
        <v>245</v>
      </c>
      <c r="J256" s="1" t="s">
        <v>246</v>
      </c>
      <c r="K256" s="1" t="s">
        <v>51</v>
      </c>
      <c r="L256" s="1" t="s">
        <v>79</v>
      </c>
      <c r="M256" s="1" t="s">
        <v>1333</v>
      </c>
      <c r="N256" s="1" t="s">
        <v>1539</v>
      </c>
      <c r="O256" s="1" t="s">
        <v>136</v>
      </c>
      <c r="P256" s="1">
        <v>9786126997</v>
      </c>
      <c r="Q256" s="1" t="s">
        <v>56</v>
      </c>
      <c r="R256" s="1" t="s">
        <v>57</v>
      </c>
      <c r="S256" s="1" t="s">
        <v>114</v>
      </c>
      <c r="T256" s="1" t="s">
        <v>138</v>
      </c>
      <c r="U256" s="1" t="s">
        <v>84</v>
      </c>
      <c r="V256" s="1" t="s">
        <v>166</v>
      </c>
      <c r="W256" s="1" t="s">
        <v>126</v>
      </c>
      <c r="X256" s="1" t="s">
        <v>88</v>
      </c>
      <c r="Y256" s="1" t="s">
        <v>289</v>
      </c>
      <c r="Z256" s="1" t="s">
        <v>64</v>
      </c>
      <c r="AA256" s="1" t="s">
        <v>38</v>
      </c>
      <c r="AB256" s="1" t="s">
        <v>59</v>
      </c>
      <c r="AC256" s="1" t="s">
        <v>66</v>
      </c>
      <c r="AD256" s="1" t="s">
        <v>87</v>
      </c>
      <c r="AE256" s="1" t="s">
        <v>624</v>
      </c>
      <c r="AF256" s="1" t="s">
        <v>117</v>
      </c>
      <c r="AG256" s="1" t="s">
        <v>89</v>
      </c>
      <c r="AH256" s="1" t="s">
        <v>270</v>
      </c>
      <c r="AI256" s="1">
        <f>IFERROR(_xlfn.XLOOKUP(Table1[[#This Row],[Audio Url]],Qc!C:C,Qc!F:F),"")</f>
        <v>0</v>
      </c>
      <c r="AJ256" s="1" t="str">
        <f>IFERROR(_xlfn.XLOOKUP(Table1[[#This Row],[Audio Url]],Qc!C:C,Qc!E:E),"")</f>
        <v>Correctly Done</v>
      </c>
      <c r="AK256" s="1" t="s">
        <v>38</v>
      </c>
      <c r="AL256" s="1" t="s">
        <v>38</v>
      </c>
      <c r="AM256" s="1" t="s">
        <v>43</v>
      </c>
      <c r="AN256" s="1" t="s">
        <v>2243</v>
      </c>
      <c r="AO256" t="str">
        <f>IF(Table1[[#This Row],[Audio Duration (in secs)]]&gt;180,"Greater than 3 Minutes","Less than 3 Minutes")</f>
        <v>Greater than 3 Minutes</v>
      </c>
      <c r="AP25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NTK</v>
      </c>
      <c r="AQ256" t="str">
        <f>IFERROR(VLOOKUP(Table1[[#This Row],[சாதி/Caste]],MApping!$E$1:$F$10,2,0),"Others")</f>
        <v>MUTTARAIYAR</v>
      </c>
      <c r="AR256">
        <f>VLOOKUP(Table1[[#This Row],[பாலினம்/Gender]],Factor!$F$26:$I$28,4,0)</f>
        <v>0.8936170212765957</v>
      </c>
      <c r="AS256">
        <f>VLOOKUP(Table1[[#This Row],[பதிலளித்தவரின் வயது/Age Group]],Factor!$F$35:$I$39,4,0)</f>
        <v>1.2824427480916032</v>
      </c>
      <c r="AT256">
        <f>VLOOKUP(Table1[[#This Row],[பதிலளித்தவரின் வயது/Age Group]]&amp;Table1[[#This Row],[பாலினம்/Gender]],Factor!$A$45:$G$53,7,0)</f>
        <v>0.95454545454545459</v>
      </c>
      <c r="AU2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56">
        <f>VLOOKUP(Table1[[#This Row],[Rev Caste]],Factor!$F$59:$I$68,4,0)</f>
        <v>2.0275862068965518</v>
      </c>
      <c r="AW256">
        <f>Table1[[#This Row],[2021 Ae Factor]]*Table1[[#This Row],[Age &amp; Gender Factor]]</f>
        <v>0.95454545454545459</v>
      </c>
      <c r="AX256">
        <f t="shared" si="10"/>
        <v>10.4136331</v>
      </c>
      <c r="AY256">
        <f t="shared" si="11"/>
        <v>78.718000799999999</v>
      </c>
    </row>
    <row r="257" spans="1:51" x14ac:dyDescent="0.25">
      <c r="A257" s="1" t="s">
        <v>1540</v>
      </c>
      <c r="B257" s="1" t="s">
        <v>1541</v>
      </c>
      <c r="C257" s="2">
        <v>45873</v>
      </c>
      <c r="D257" s="1" t="s">
        <v>1542</v>
      </c>
      <c r="E257" s="1" t="s">
        <v>1486</v>
      </c>
      <c r="F257" s="1" t="s">
        <v>1543</v>
      </c>
      <c r="G257" s="1">
        <v>172</v>
      </c>
      <c r="H257" s="1" t="s">
        <v>37</v>
      </c>
      <c r="I257" s="1" t="s">
        <v>110</v>
      </c>
      <c r="J257" s="1" t="s">
        <v>111</v>
      </c>
      <c r="K257" s="1" t="s">
        <v>51</v>
      </c>
      <c r="L257" s="1" t="s">
        <v>79</v>
      </c>
      <c r="M257" s="1" t="s">
        <v>1333</v>
      </c>
      <c r="N257" s="1" t="s">
        <v>1544</v>
      </c>
      <c r="O257" s="1" t="s">
        <v>55</v>
      </c>
      <c r="P257" s="1">
        <v>7270787395</v>
      </c>
      <c r="Q257" s="1" t="s">
        <v>56</v>
      </c>
      <c r="R257" s="1" t="s">
        <v>57</v>
      </c>
      <c r="S257" s="1" t="s">
        <v>58</v>
      </c>
      <c r="T257" s="1" t="s">
        <v>59</v>
      </c>
      <c r="U257" s="1" t="s">
        <v>60</v>
      </c>
      <c r="V257" s="1" t="s">
        <v>61</v>
      </c>
      <c r="W257" s="1" t="s">
        <v>62</v>
      </c>
      <c r="X257" s="1" t="s">
        <v>63</v>
      </c>
      <c r="Y257" s="1" t="s">
        <v>38</v>
      </c>
      <c r="Z257" s="1" t="s">
        <v>64</v>
      </c>
      <c r="AA257" s="1" t="s">
        <v>38</v>
      </c>
      <c r="AB257" s="1" t="s">
        <v>65</v>
      </c>
      <c r="AC257" s="1" t="s">
        <v>86</v>
      </c>
      <c r="AD257" s="1" t="s">
        <v>87</v>
      </c>
      <c r="AE257" s="1" t="s">
        <v>68</v>
      </c>
      <c r="AF257" s="1" t="s">
        <v>117</v>
      </c>
      <c r="AG257" s="1" t="s">
        <v>118</v>
      </c>
      <c r="AH257" s="1" t="s">
        <v>119</v>
      </c>
      <c r="AI257" s="1">
        <f>IFERROR(_xlfn.XLOOKUP(Table1[[#This Row],[Audio Url]],Qc!C:C,Qc!F:F),"")</f>
        <v>0</v>
      </c>
      <c r="AJ257" s="1" t="str">
        <f>IFERROR(_xlfn.XLOOKUP(Table1[[#This Row],[Audio Url]],Qc!C:C,Qc!E:E),"")</f>
        <v>Correctly Done</v>
      </c>
      <c r="AK257" s="1" t="s">
        <v>38</v>
      </c>
      <c r="AL257" s="1" t="s">
        <v>38</v>
      </c>
      <c r="AM257" s="1" t="s">
        <v>43</v>
      </c>
      <c r="AN257" s="1" t="s">
        <v>2243</v>
      </c>
      <c r="AO257" t="str">
        <f>IF(Table1[[#This Row],[Audio Duration (in secs)]]&gt;180,"Greater than 3 Minutes","Less than 3 Minutes")</f>
        <v>Less than 3 Minutes</v>
      </c>
      <c r="AP25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7" t="str">
        <f>IFERROR(VLOOKUP(Table1[[#This Row],[சாதி/Caste]],MApping!$E$1:$F$10,2,0),"Others")</f>
        <v>PALLAR SC</v>
      </c>
      <c r="AR257">
        <f>VLOOKUP(Table1[[#This Row],[பாலினம்/Gender]],Factor!$F$26:$I$28,4,0)</f>
        <v>1.1351351351351351</v>
      </c>
      <c r="AS257">
        <f>VLOOKUP(Table1[[#This Row],[பதிலளித்தவரின் வயது/Age Group]],Factor!$F$35:$I$39,4,0)</f>
        <v>1.2824427480916032</v>
      </c>
      <c r="AT257">
        <f>VLOOKUP(Table1[[#This Row],[பதிலளித்தவரின் வயது/Age Group]]&amp;Table1[[#This Row],[பாலினம்/Gender]],Factor!$A$45:$G$53,7,0)</f>
        <v>1.9534883720930234</v>
      </c>
      <c r="AU2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7">
        <f>VLOOKUP(Table1[[#This Row],[Rev Caste]],Factor!$F$59:$I$68,4,0)</f>
        <v>2.1</v>
      </c>
      <c r="AW257">
        <f>Table1[[#This Row],[2021 Ae Factor]]*Table1[[#This Row],[Age &amp; Gender Factor]]</f>
        <v>1.1563355157222239</v>
      </c>
      <c r="AX257">
        <f t="shared" si="10"/>
        <v>10.413634699999999</v>
      </c>
      <c r="AY257">
        <f t="shared" si="11"/>
        <v>78.718003899999999</v>
      </c>
    </row>
    <row r="258" spans="1:51" x14ac:dyDescent="0.25">
      <c r="A258" s="1" t="s">
        <v>1545</v>
      </c>
      <c r="B258" s="1" t="s">
        <v>1546</v>
      </c>
      <c r="C258" s="2">
        <v>45873</v>
      </c>
      <c r="D258" s="1" t="s">
        <v>1542</v>
      </c>
      <c r="E258" s="1" t="s">
        <v>1486</v>
      </c>
      <c r="F258" s="1" t="s">
        <v>1547</v>
      </c>
      <c r="G258" s="1">
        <v>214</v>
      </c>
      <c r="H258" s="1" t="s">
        <v>37</v>
      </c>
      <c r="I258" s="1" t="s">
        <v>110</v>
      </c>
      <c r="J258" s="1" t="s">
        <v>111</v>
      </c>
      <c r="K258" s="1" t="s">
        <v>51</v>
      </c>
      <c r="L258" s="1" t="s">
        <v>79</v>
      </c>
      <c r="M258" s="1" t="s">
        <v>1333</v>
      </c>
      <c r="N258" s="1" t="s">
        <v>1548</v>
      </c>
      <c r="O258" s="1" t="s">
        <v>136</v>
      </c>
      <c r="P258" s="1">
        <v>9843340258</v>
      </c>
      <c r="Q258" s="1" t="s">
        <v>82</v>
      </c>
      <c r="R258" s="1" t="s">
        <v>137</v>
      </c>
      <c r="S258" s="1" t="s">
        <v>114</v>
      </c>
      <c r="T258" s="1" t="s">
        <v>138</v>
      </c>
      <c r="U258" s="1" t="s">
        <v>84</v>
      </c>
      <c r="V258" s="1" t="s">
        <v>61</v>
      </c>
      <c r="W258" s="1" t="s">
        <v>62</v>
      </c>
      <c r="X258" s="1" t="s">
        <v>63</v>
      </c>
      <c r="Y258" s="1" t="s">
        <v>38</v>
      </c>
      <c r="Z258" s="1" t="s">
        <v>64</v>
      </c>
      <c r="AA258" s="1" t="s">
        <v>38</v>
      </c>
      <c r="AB258" s="1" t="s">
        <v>85</v>
      </c>
      <c r="AC258" s="1" t="s">
        <v>66</v>
      </c>
      <c r="AD258" s="1" t="s">
        <v>67</v>
      </c>
      <c r="AE258" s="1" t="s">
        <v>68</v>
      </c>
      <c r="AF258" s="1" t="s">
        <v>419</v>
      </c>
      <c r="AG258" s="1" t="s">
        <v>118</v>
      </c>
      <c r="AH258" s="1" t="s">
        <v>42</v>
      </c>
      <c r="AI258" s="1">
        <f>IFERROR(_xlfn.XLOOKUP(Table1[[#This Row],[Audio Url]],Qc!C:C,Qc!F:F),"")</f>
        <v>0</v>
      </c>
      <c r="AJ258" s="1" t="str">
        <f>IFERROR(_xlfn.XLOOKUP(Table1[[#This Row],[Audio Url]],Qc!C:C,Qc!E:E),"")</f>
        <v>Correctly Done</v>
      </c>
      <c r="AK258" s="1" t="s">
        <v>38</v>
      </c>
      <c r="AL258" s="1" t="s">
        <v>38</v>
      </c>
      <c r="AM258" s="1" t="s">
        <v>43</v>
      </c>
      <c r="AN258" s="1" t="s">
        <v>2243</v>
      </c>
      <c r="AO258" t="str">
        <f>IF(Table1[[#This Row],[Audio Duration (in secs)]]&gt;180,"Greater than 3 Minutes","Less than 3 Minutes")</f>
        <v>Greater than 3 Minutes</v>
      </c>
      <c r="AP25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58" t="str">
        <f>IFERROR(VLOOKUP(Table1[[#This Row],[சாதி/Caste]],MApping!$E$1:$F$10,2,0),"Others")</f>
        <v>DEVENDRA KULA VELLALAR</v>
      </c>
      <c r="AR258">
        <f>VLOOKUP(Table1[[#This Row],[பாலினம்/Gender]],Factor!$F$26:$I$28,4,0)</f>
        <v>0.8936170212765957</v>
      </c>
      <c r="AS258">
        <f>VLOOKUP(Table1[[#This Row],[பதிலளித்தவரின் வயது/Age Group]],Factor!$F$35:$I$39,4,0)</f>
        <v>0.84848484848484851</v>
      </c>
      <c r="AT258">
        <f>VLOOKUP(Table1[[#This Row],[பதிலளித்தவரின் வயது/Age Group]]&amp;Table1[[#This Row],[பாலினம்/Gender]],Factor!$A$45:$G$53,7,0)</f>
        <v>0.70000000000000007</v>
      </c>
      <c r="AU2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8">
        <f>VLOOKUP(Table1[[#This Row],[Rev Caste]],Factor!$F$59:$I$68,4,0)</f>
        <v>1.6390243902439026</v>
      </c>
      <c r="AW258">
        <f>Table1[[#This Row],[2021 Ae Factor]]*Table1[[#This Row],[Age &amp; Gender Factor]]</f>
        <v>0.41435355980046362</v>
      </c>
      <c r="AX258">
        <f t="shared" si="10"/>
        <v>10.413634699999999</v>
      </c>
      <c r="AY258">
        <f t="shared" si="11"/>
        <v>78.718003899999999</v>
      </c>
    </row>
    <row r="259" spans="1:51" x14ac:dyDescent="0.25">
      <c r="A259" s="1" t="s">
        <v>1549</v>
      </c>
      <c r="B259" s="1" t="s">
        <v>1550</v>
      </c>
      <c r="C259" s="2">
        <v>45873</v>
      </c>
      <c r="D259" s="1" t="s">
        <v>1542</v>
      </c>
      <c r="E259" s="1" t="s">
        <v>1486</v>
      </c>
      <c r="F259" s="1" t="s">
        <v>1551</v>
      </c>
      <c r="G259" s="1">
        <v>122</v>
      </c>
      <c r="H259" s="1" t="s">
        <v>37</v>
      </c>
      <c r="I259" s="1" t="s">
        <v>110</v>
      </c>
      <c r="J259" s="1" t="s">
        <v>111</v>
      </c>
      <c r="K259" s="1" t="s">
        <v>51</v>
      </c>
      <c r="L259" s="1" t="s">
        <v>79</v>
      </c>
      <c r="M259" s="1" t="s">
        <v>1333</v>
      </c>
      <c r="N259" s="1" t="s">
        <v>1552</v>
      </c>
      <c r="O259" s="1" t="s">
        <v>55</v>
      </c>
      <c r="P259" s="1">
        <v>9443330584</v>
      </c>
      <c r="Q259" s="1" t="s">
        <v>39</v>
      </c>
      <c r="R259" s="1" t="s">
        <v>98</v>
      </c>
      <c r="S259" s="1" t="s">
        <v>58</v>
      </c>
      <c r="T259" s="1" t="s">
        <v>59</v>
      </c>
      <c r="U259" s="1" t="s">
        <v>60</v>
      </c>
      <c r="V259" s="1" t="s">
        <v>61</v>
      </c>
      <c r="W259" s="1" t="s">
        <v>62</v>
      </c>
      <c r="X259" s="1" t="s">
        <v>102</v>
      </c>
      <c r="Y259" s="1" t="s">
        <v>176</v>
      </c>
      <c r="Z259" s="1" t="s">
        <v>64</v>
      </c>
      <c r="AA259" s="1" t="s">
        <v>38</v>
      </c>
      <c r="AB259" s="1" t="s">
        <v>65</v>
      </c>
      <c r="AC259" s="1" t="s">
        <v>86</v>
      </c>
      <c r="AD259" s="1" t="s">
        <v>87</v>
      </c>
      <c r="AE259" s="1" t="s">
        <v>68</v>
      </c>
      <c r="AF259" s="1" t="s">
        <v>104</v>
      </c>
      <c r="AG259" s="1" t="s">
        <v>278</v>
      </c>
      <c r="AH259" s="1" t="s">
        <v>279</v>
      </c>
      <c r="AI259" s="1" t="str">
        <f>IFERROR(_xlfn.XLOOKUP(Table1[[#This Row],[Audio Url]],Qc!C:C,Qc!F:F),"")</f>
        <v>first 5q</v>
      </c>
      <c r="AJ259" s="1" t="str">
        <f>IFERROR(_xlfn.XLOOKUP(Table1[[#This Row],[Audio Url]],Qc!C:C,Qc!E:E),"")</f>
        <v>Not Asking All The Questions</v>
      </c>
      <c r="AK259" s="1" t="s">
        <v>38</v>
      </c>
      <c r="AL259" s="1" t="s">
        <v>38</v>
      </c>
      <c r="AM259" s="1" t="s">
        <v>43</v>
      </c>
      <c r="AN259" s="1" t="s">
        <v>2243</v>
      </c>
      <c r="AO259" t="str">
        <f>IF(Table1[[#This Row],[Audio Duration (in secs)]]&gt;180,"Greater than 3 Minutes","Less than 3 Minutes")</f>
        <v>Less than 3 Minutes</v>
      </c>
      <c r="AP25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59" t="str">
        <f>IFERROR(VLOOKUP(Table1[[#This Row],[சாதி/Caste]],MApping!$E$1:$F$10,2,0),"Others")</f>
        <v>MUSLIM</v>
      </c>
      <c r="AR259">
        <f>VLOOKUP(Table1[[#This Row],[பாலினம்/Gender]],Factor!$F$26:$I$28,4,0)</f>
        <v>1.1351351351351351</v>
      </c>
      <c r="AS259">
        <f>VLOOKUP(Table1[[#This Row],[பதிலளித்தவரின் வயது/Age Group]],Factor!$F$35:$I$39,4,0)</f>
        <v>0.84</v>
      </c>
      <c r="AT259">
        <f>VLOOKUP(Table1[[#This Row],[பதிலளித்தவரின் வயது/Age Group]]&amp;Table1[[#This Row],[பாலினம்/Gender]],Factor!$A$45:$G$53,7,0)</f>
        <v>0.80769230769230771</v>
      </c>
      <c r="AU2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59">
        <f>VLOOKUP(Table1[[#This Row],[Rev Caste]],Factor!$F$59:$I$68,4,0)</f>
        <v>1.2600000000000002</v>
      </c>
      <c r="AW259">
        <f>Table1[[#This Row],[2021 Ae Factor]]*Table1[[#This Row],[Age &amp; Gender Factor]]</f>
        <v>0.47810026130822719</v>
      </c>
      <c r="AX259">
        <f t="shared" si="10"/>
        <v>10.413634699999999</v>
      </c>
      <c r="AY259">
        <f t="shared" si="11"/>
        <v>78.718003899999999</v>
      </c>
    </row>
    <row r="260" spans="1:51" x14ac:dyDescent="0.25">
      <c r="A260" s="1" t="s">
        <v>1553</v>
      </c>
      <c r="B260" s="1" t="s">
        <v>1554</v>
      </c>
      <c r="C260" s="2">
        <v>45873</v>
      </c>
      <c r="D260" s="1" t="s">
        <v>1454</v>
      </c>
      <c r="E260" s="1" t="s">
        <v>1455</v>
      </c>
      <c r="F260" s="1" t="s">
        <v>1555</v>
      </c>
      <c r="G260" s="1">
        <v>250</v>
      </c>
      <c r="H260" s="1" t="s">
        <v>37</v>
      </c>
      <c r="I260" s="1" t="s">
        <v>1291</v>
      </c>
      <c r="J260" s="1" t="s">
        <v>1292</v>
      </c>
      <c r="K260" s="1" t="s">
        <v>51</v>
      </c>
      <c r="L260" s="1" t="s">
        <v>52</v>
      </c>
      <c r="M260" s="1" t="s">
        <v>52</v>
      </c>
      <c r="N260" s="1" t="s">
        <v>1556</v>
      </c>
      <c r="O260" s="1" t="s">
        <v>55</v>
      </c>
      <c r="P260" s="1">
        <v>7530076355</v>
      </c>
      <c r="Q260" s="1" t="s">
        <v>82</v>
      </c>
      <c r="R260" s="1" t="s">
        <v>83</v>
      </c>
      <c r="S260" s="1" t="s">
        <v>114</v>
      </c>
      <c r="T260" s="1" t="s">
        <v>59</v>
      </c>
      <c r="U260" s="1" t="s">
        <v>60</v>
      </c>
      <c r="V260" s="1" t="s">
        <v>61</v>
      </c>
      <c r="W260" s="1" t="s">
        <v>62</v>
      </c>
      <c r="X260" s="1" t="s">
        <v>102</v>
      </c>
      <c r="Y260" s="1" t="s">
        <v>96</v>
      </c>
      <c r="Z260" s="1" t="s">
        <v>127</v>
      </c>
      <c r="AA260" s="1" t="s">
        <v>100</v>
      </c>
      <c r="AB260" s="1" t="s">
        <v>85</v>
      </c>
      <c r="AC260" s="1" t="s">
        <v>66</v>
      </c>
      <c r="AD260" s="1" t="s">
        <v>116</v>
      </c>
      <c r="AE260" s="1" t="s">
        <v>624</v>
      </c>
      <c r="AF260" s="1" t="s">
        <v>383</v>
      </c>
      <c r="AG260" s="1" t="s">
        <v>319</v>
      </c>
      <c r="AH260" s="1" t="s">
        <v>38</v>
      </c>
      <c r="AI260" s="1">
        <f>IFERROR(_xlfn.XLOOKUP(Table1[[#This Row],[Audio Url]],Qc!C:C,Qc!F:F),"")</f>
        <v>0</v>
      </c>
      <c r="AJ260" s="1" t="str">
        <f>IFERROR(_xlfn.XLOOKUP(Table1[[#This Row],[Audio Url]],Qc!C:C,Qc!E:E),"")</f>
        <v>Correctly Done</v>
      </c>
      <c r="AK260" s="1" t="s">
        <v>38</v>
      </c>
      <c r="AL260" s="1" t="s">
        <v>38</v>
      </c>
      <c r="AM260" s="1" t="s">
        <v>43</v>
      </c>
      <c r="AN260" s="1" t="s">
        <v>2243</v>
      </c>
      <c r="AO260" t="str">
        <f>IF(Table1[[#This Row],[Audio Duration (in secs)]]&gt;180,"Greater than 3 Minutes","Less than 3 Minutes")</f>
        <v>Greater than 3 Minutes</v>
      </c>
      <c r="AP26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0" t="str">
        <f>IFERROR(VLOOKUP(Table1[[#This Row],[சாதி/Caste]],MApping!$E$1:$F$10,2,0),"Others")</f>
        <v>Others</v>
      </c>
      <c r="AR260">
        <f>VLOOKUP(Table1[[#This Row],[பாலினம்/Gender]],Factor!$F$26:$I$28,4,0)</f>
        <v>1.1351351351351351</v>
      </c>
      <c r="AS260">
        <f>VLOOKUP(Table1[[#This Row],[பதிலளித்தவரின் வயது/Age Group]],Factor!$F$35:$I$39,4,0)</f>
        <v>0.84848484848484851</v>
      </c>
      <c r="AT260">
        <f>VLOOKUP(Table1[[#This Row],[பதிலளித்தவரின் வயது/Age Group]]&amp;Table1[[#This Row],[பாலினம்/Gender]],Factor!$A$45:$G$53,7,0)</f>
        <v>1.0769230769230769</v>
      </c>
      <c r="AU2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0">
        <f>VLOOKUP(Table1[[#This Row],[Rev Caste]],Factor!$F$59:$I$68,4,0)</f>
        <v>5.9154929577464786E-2</v>
      </c>
      <c r="AW260">
        <f>Table1[[#This Row],[2021 Ae Factor]]*Table1[[#This Row],[Age &amp; Gender Factor]]</f>
        <v>0.63746701507763626</v>
      </c>
      <c r="AX260">
        <f t="shared" si="10"/>
        <v>10.602168300000001</v>
      </c>
      <c r="AY260">
        <f t="shared" si="11"/>
        <v>78.547452100000001</v>
      </c>
    </row>
    <row r="261" spans="1:51" x14ac:dyDescent="0.25">
      <c r="A261" s="1" t="s">
        <v>1557</v>
      </c>
      <c r="B261" s="1" t="s">
        <v>1558</v>
      </c>
      <c r="C261" s="2">
        <v>45873</v>
      </c>
      <c r="D261" s="1" t="s">
        <v>1559</v>
      </c>
      <c r="E261" s="1" t="s">
        <v>1560</v>
      </c>
      <c r="F261" s="1" t="s">
        <v>1561</v>
      </c>
      <c r="G261" s="1">
        <v>283</v>
      </c>
      <c r="H261" s="1" t="s">
        <v>37</v>
      </c>
      <c r="I261" s="1" t="s">
        <v>1283</v>
      </c>
      <c r="J261" s="1" t="s">
        <v>1284</v>
      </c>
      <c r="K261" s="1" t="s">
        <v>51</v>
      </c>
      <c r="L261" s="1" t="s">
        <v>52</v>
      </c>
      <c r="M261" s="1" t="s">
        <v>52</v>
      </c>
      <c r="N261" s="1" t="s">
        <v>1562</v>
      </c>
      <c r="O261" s="1" t="s">
        <v>136</v>
      </c>
      <c r="P261" s="1">
        <v>9751176655</v>
      </c>
      <c r="Q261" s="1" t="s">
        <v>39</v>
      </c>
      <c r="R261" s="1" t="s">
        <v>98</v>
      </c>
      <c r="S261" s="1" t="s">
        <v>58</v>
      </c>
      <c r="T261" s="1" t="s">
        <v>59</v>
      </c>
      <c r="U261" s="1" t="s">
        <v>60</v>
      </c>
      <c r="V261" s="1" t="s">
        <v>61</v>
      </c>
      <c r="W261" s="1" t="s">
        <v>441</v>
      </c>
      <c r="X261" s="1" t="s">
        <v>102</v>
      </c>
      <c r="Y261" s="1" t="s">
        <v>289</v>
      </c>
      <c r="Z261" s="1" t="s">
        <v>64</v>
      </c>
      <c r="AA261" s="1" t="s">
        <v>38</v>
      </c>
      <c r="AB261" s="1" t="s">
        <v>85</v>
      </c>
      <c r="AC261" s="1" t="s">
        <v>86</v>
      </c>
      <c r="AD261" s="1" t="s">
        <v>67</v>
      </c>
      <c r="AE261" s="1" t="s">
        <v>68</v>
      </c>
      <c r="AF261" s="1" t="s">
        <v>69</v>
      </c>
      <c r="AG261" s="1" t="s">
        <v>89</v>
      </c>
      <c r="AH261" s="1" t="s">
        <v>38</v>
      </c>
      <c r="AI261" s="1">
        <f>IFERROR(_xlfn.XLOOKUP(Table1[[#This Row],[Audio Url]],Qc!C:C,Qc!F:F),"")</f>
        <v>0</v>
      </c>
      <c r="AJ261" s="1" t="str">
        <f>IFERROR(_xlfn.XLOOKUP(Table1[[#This Row],[Audio Url]],Qc!C:C,Qc!E:E),"")</f>
        <v>Correctly Done</v>
      </c>
      <c r="AK261" s="1" t="s">
        <v>38</v>
      </c>
      <c r="AL261" s="1" t="s">
        <v>38</v>
      </c>
      <c r="AM261" s="1" t="s">
        <v>43</v>
      </c>
      <c r="AN261" s="1" t="s">
        <v>2243</v>
      </c>
      <c r="AO261" t="str">
        <f>IF(Table1[[#This Row],[Audio Duration (in secs)]]&gt;180,"Greater than 3 Minutes","Less than 3 Minutes")</f>
        <v>Greater than 3 Minutes</v>
      </c>
      <c r="AP26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1" t="str">
        <f>IFERROR(VLOOKUP(Table1[[#This Row],[சாதி/Caste]],MApping!$E$1:$F$10,2,0),"Others")</f>
        <v>Others</v>
      </c>
      <c r="AR261">
        <f>VLOOKUP(Table1[[#This Row],[பாலினம்/Gender]],Factor!$F$26:$I$28,4,0)</f>
        <v>0.8936170212765957</v>
      </c>
      <c r="AS261">
        <f>VLOOKUP(Table1[[#This Row],[பதிலளித்தவரின் வயது/Age Group]],Factor!$F$35:$I$39,4,0)</f>
        <v>0.84</v>
      </c>
      <c r="AT261">
        <f>VLOOKUP(Table1[[#This Row],[பதிலளித்தவரின் வயது/Age Group]]&amp;Table1[[#This Row],[பாலினம்/Gender]],Factor!$A$45:$G$53,7,0)</f>
        <v>0.875</v>
      </c>
      <c r="AU2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1">
        <f>VLOOKUP(Table1[[#This Row],[Rev Caste]],Factor!$F$59:$I$68,4,0)</f>
        <v>5.9154929577464786E-2</v>
      </c>
      <c r="AW261">
        <f>Table1[[#This Row],[2021 Ae Factor]]*Table1[[#This Row],[Age &amp; Gender Factor]]</f>
        <v>0.5179419497505795</v>
      </c>
      <c r="AX261">
        <f t="shared" si="10"/>
        <v>10.604234</v>
      </c>
      <c r="AY261">
        <f t="shared" si="11"/>
        <v>78.548057099999994</v>
      </c>
    </row>
    <row r="262" spans="1:51" x14ac:dyDescent="0.25">
      <c r="A262" s="1" t="s">
        <v>1563</v>
      </c>
      <c r="B262" s="1" t="s">
        <v>1564</v>
      </c>
      <c r="C262" s="2">
        <v>45873</v>
      </c>
      <c r="D262" s="1" t="s">
        <v>1565</v>
      </c>
      <c r="E262" s="1" t="s">
        <v>1566</v>
      </c>
      <c r="F262" s="1" t="s">
        <v>1567</v>
      </c>
      <c r="G262" s="1">
        <v>342</v>
      </c>
      <c r="H262" s="1" t="s">
        <v>37</v>
      </c>
      <c r="I262" s="1" t="s">
        <v>1291</v>
      </c>
      <c r="J262" s="1" t="s">
        <v>1292</v>
      </c>
      <c r="K262" s="1" t="s">
        <v>51</v>
      </c>
      <c r="L262" s="1" t="s">
        <v>52</v>
      </c>
      <c r="M262" s="1" t="s">
        <v>52</v>
      </c>
      <c r="N262" s="1" t="s">
        <v>1568</v>
      </c>
      <c r="O262" s="1" t="s">
        <v>136</v>
      </c>
      <c r="P262" s="1">
        <v>8098144569</v>
      </c>
      <c r="Q262" s="1" t="s">
        <v>82</v>
      </c>
      <c r="R262" s="1" t="s">
        <v>137</v>
      </c>
      <c r="S262" s="1" t="s">
        <v>114</v>
      </c>
      <c r="T262" s="1" t="s">
        <v>59</v>
      </c>
      <c r="U262" s="1" t="s">
        <v>60</v>
      </c>
      <c r="V262" s="1" t="s">
        <v>61</v>
      </c>
      <c r="W262" s="1" t="s">
        <v>62</v>
      </c>
      <c r="X262" s="1" t="s">
        <v>102</v>
      </c>
      <c r="Y262" s="1" t="s">
        <v>96</v>
      </c>
      <c r="Z262" s="1" t="s">
        <v>127</v>
      </c>
      <c r="AA262" s="1" t="s">
        <v>100</v>
      </c>
      <c r="AB262" s="1" t="s">
        <v>59</v>
      </c>
      <c r="AC262" s="1" t="s">
        <v>128</v>
      </c>
      <c r="AD262" s="1" t="s">
        <v>87</v>
      </c>
      <c r="AE262" s="1" t="s">
        <v>624</v>
      </c>
      <c r="AF262" s="1" t="s">
        <v>69</v>
      </c>
      <c r="AG262" s="1" t="s">
        <v>89</v>
      </c>
      <c r="AH262" s="1" t="s">
        <v>521</v>
      </c>
      <c r="AI262" s="1">
        <f>IFERROR(_xlfn.XLOOKUP(Table1[[#This Row],[Audio Url]],Qc!C:C,Qc!F:F),"")</f>
        <v>0</v>
      </c>
      <c r="AJ262" s="1" t="str">
        <f>IFERROR(_xlfn.XLOOKUP(Table1[[#This Row],[Audio Url]],Qc!C:C,Qc!E:E),"")</f>
        <v>Audio Not Playing</v>
      </c>
      <c r="AK262" s="1" t="s">
        <v>38</v>
      </c>
      <c r="AL262" s="1" t="s">
        <v>38</v>
      </c>
      <c r="AM262" s="1" t="s">
        <v>43</v>
      </c>
      <c r="AN262" s="1" t="s">
        <v>2243</v>
      </c>
      <c r="AO262" t="str">
        <f>IF(Table1[[#This Row],[Audio Duration (in secs)]]&gt;180,"Greater than 3 Minutes","Less than 3 Minutes")</f>
        <v>Greater than 3 Minutes</v>
      </c>
      <c r="AP26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2" t="str">
        <f>IFERROR(VLOOKUP(Table1[[#This Row],[சாதி/Caste]],MApping!$E$1:$F$10,2,0),"Others")</f>
        <v>CHOLIA VELLALAR</v>
      </c>
      <c r="AR262">
        <f>VLOOKUP(Table1[[#This Row],[பாலினம்/Gender]],Factor!$F$26:$I$28,4,0)</f>
        <v>0.8936170212765957</v>
      </c>
      <c r="AS262">
        <f>VLOOKUP(Table1[[#This Row],[பதிலளித்தவரின் வயது/Age Group]],Factor!$F$35:$I$39,4,0)</f>
        <v>0.84848484848484851</v>
      </c>
      <c r="AT262">
        <f>VLOOKUP(Table1[[#This Row],[பதிலளித்தவரின் வயது/Age Group]]&amp;Table1[[#This Row],[பாலினம்/Gender]],Factor!$A$45:$G$53,7,0)</f>
        <v>0.70000000000000007</v>
      </c>
      <c r="AU2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2">
        <f>VLOOKUP(Table1[[#This Row],[Rev Caste]],Factor!$F$59:$I$68,4,0)</f>
        <v>1.3125</v>
      </c>
      <c r="AW262">
        <f>Table1[[#This Row],[2021 Ae Factor]]*Table1[[#This Row],[Age &amp; Gender Factor]]</f>
        <v>0.41435355980046362</v>
      </c>
      <c r="AX262">
        <f t="shared" si="10"/>
        <v>10.604797700000001</v>
      </c>
      <c r="AY262">
        <f t="shared" si="11"/>
        <v>78.547835699999993</v>
      </c>
    </row>
    <row r="263" spans="1:51" x14ac:dyDescent="0.25">
      <c r="A263" s="1" t="s">
        <v>1569</v>
      </c>
      <c r="B263" s="1" t="s">
        <v>1570</v>
      </c>
      <c r="C263" s="2">
        <v>45873</v>
      </c>
      <c r="D263" s="1" t="s">
        <v>1571</v>
      </c>
      <c r="E263" s="1" t="s">
        <v>1560</v>
      </c>
      <c r="F263" s="1" t="s">
        <v>1572</v>
      </c>
      <c r="G263" s="1">
        <v>273</v>
      </c>
      <c r="H263" s="1" t="s">
        <v>37</v>
      </c>
      <c r="I263" s="1" t="s">
        <v>1283</v>
      </c>
      <c r="J263" s="1" t="s">
        <v>1284</v>
      </c>
      <c r="K263" s="1" t="s">
        <v>51</v>
      </c>
      <c r="L263" s="1" t="s">
        <v>52</v>
      </c>
      <c r="M263" s="1" t="s">
        <v>52</v>
      </c>
      <c r="N263" s="1" t="s">
        <v>1573</v>
      </c>
      <c r="O263" s="1" t="s">
        <v>136</v>
      </c>
      <c r="P263" s="1">
        <v>9025649723</v>
      </c>
      <c r="Q263" s="1" t="s">
        <v>82</v>
      </c>
      <c r="R263" s="1" t="s">
        <v>137</v>
      </c>
      <c r="S263" s="1" t="s">
        <v>58</v>
      </c>
      <c r="T263" s="1" t="s">
        <v>138</v>
      </c>
      <c r="U263" s="1" t="s">
        <v>84</v>
      </c>
      <c r="V263" s="1" t="s">
        <v>61</v>
      </c>
      <c r="W263" s="1" t="s">
        <v>62</v>
      </c>
      <c r="X263" s="1" t="s">
        <v>63</v>
      </c>
      <c r="Y263" s="1" t="s">
        <v>38</v>
      </c>
      <c r="Z263" s="1" t="s">
        <v>127</v>
      </c>
      <c r="AA263" s="1" t="s">
        <v>61</v>
      </c>
      <c r="AB263" s="1" t="s">
        <v>85</v>
      </c>
      <c r="AC263" s="1" t="s">
        <v>66</v>
      </c>
      <c r="AD263" s="1" t="s">
        <v>67</v>
      </c>
      <c r="AE263" s="1" t="s">
        <v>68</v>
      </c>
      <c r="AF263" s="1" t="s">
        <v>419</v>
      </c>
      <c r="AG263" s="1" t="s">
        <v>319</v>
      </c>
      <c r="AH263" s="1" t="s">
        <v>38</v>
      </c>
      <c r="AI263" s="1">
        <f>IFERROR(_xlfn.XLOOKUP(Table1[[#This Row],[Audio Url]],Qc!C:C,Qc!F:F),"")</f>
        <v>0</v>
      </c>
      <c r="AJ263" s="1" t="str">
        <f>IFERROR(_xlfn.XLOOKUP(Table1[[#This Row],[Audio Url]],Qc!C:C,Qc!E:E),"")</f>
        <v>Correctly Done</v>
      </c>
      <c r="AK263" s="1" t="s">
        <v>38</v>
      </c>
      <c r="AL263" s="1" t="s">
        <v>38</v>
      </c>
      <c r="AM263" s="1" t="s">
        <v>43</v>
      </c>
      <c r="AN263" s="1" t="s">
        <v>2243</v>
      </c>
      <c r="AO263" t="str">
        <f>IF(Table1[[#This Row],[Audio Duration (in secs)]]&gt;180,"Greater than 3 Minutes","Less than 3 Minutes")</f>
        <v>Greater than 3 Minutes</v>
      </c>
      <c r="AP26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63" t="str">
        <f>IFERROR(VLOOKUP(Table1[[#This Row],[சாதி/Caste]],MApping!$E$1:$F$10,2,0),"Others")</f>
        <v>Others</v>
      </c>
      <c r="AR263">
        <f>VLOOKUP(Table1[[#This Row],[பாலினம்/Gender]],Factor!$F$26:$I$28,4,0)</f>
        <v>0.8936170212765957</v>
      </c>
      <c r="AS263">
        <f>VLOOKUP(Table1[[#This Row],[பதிலளித்தவரின் வயது/Age Group]],Factor!$F$35:$I$39,4,0)</f>
        <v>0.84848484848484851</v>
      </c>
      <c r="AT263">
        <f>VLOOKUP(Table1[[#This Row],[பதிலளித்தவரின் வயது/Age Group]]&amp;Table1[[#This Row],[பாலினம்/Gender]],Factor!$A$45:$G$53,7,0)</f>
        <v>0.70000000000000007</v>
      </c>
      <c r="AU2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3">
        <f>VLOOKUP(Table1[[#This Row],[Rev Caste]],Factor!$F$59:$I$68,4,0)</f>
        <v>5.9154929577464786E-2</v>
      </c>
      <c r="AW263">
        <f>Table1[[#This Row],[2021 Ae Factor]]*Table1[[#This Row],[Age &amp; Gender Factor]]</f>
        <v>0.41435355980046362</v>
      </c>
      <c r="AX263">
        <f t="shared" si="10"/>
        <v>10.604222699999999</v>
      </c>
      <c r="AY263">
        <f t="shared" si="11"/>
        <v>78.5480874</v>
      </c>
    </row>
    <row r="264" spans="1:51" x14ac:dyDescent="0.25">
      <c r="A264" s="1" t="s">
        <v>1574</v>
      </c>
      <c r="B264" s="1" t="s">
        <v>1575</v>
      </c>
      <c r="C264" s="2">
        <v>45873</v>
      </c>
      <c r="D264" s="1" t="s">
        <v>1576</v>
      </c>
      <c r="E264" s="1" t="s">
        <v>1577</v>
      </c>
      <c r="F264" s="1" t="s">
        <v>1578</v>
      </c>
      <c r="G264" s="1">
        <v>253</v>
      </c>
      <c r="H264" s="1" t="s">
        <v>37</v>
      </c>
      <c r="I264" s="1" t="s">
        <v>245</v>
      </c>
      <c r="J264" s="1" t="s">
        <v>246</v>
      </c>
      <c r="K264" s="1" t="s">
        <v>51</v>
      </c>
      <c r="L264" s="1" t="s">
        <v>79</v>
      </c>
      <c r="M264" s="1" t="s">
        <v>1333</v>
      </c>
      <c r="N264" s="1" t="s">
        <v>1579</v>
      </c>
      <c r="O264" s="1" t="s">
        <v>136</v>
      </c>
      <c r="P264" s="1">
        <v>9361463216</v>
      </c>
      <c r="Q264" s="1" t="s">
        <v>82</v>
      </c>
      <c r="R264" s="1" t="s">
        <v>137</v>
      </c>
      <c r="S264" s="1" t="s">
        <v>114</v>
      </c>
      <c r="T264" s="1" t="s">
        <v>59</v>
      </c>
      <c r="U264" s="1" t="s">
        <v>84</v>
      </c>
      <c r="V264" s="1" t="s">
        <v>61</v>
      </c>
      <c r="W264" s="1" t="s">
        <v>62</v>
      </c>
      <c r="X264" s="1" t="s">
        <v>102</v>
      </c>
      <c r="Y264" s="1" t="s">
        <v>96</v>
      </c>
      <c r="Z264" s="1" t="s">
        <v>64</v>
      </c>
      <c r="AA264" s="1" t="s">
        <v>38</v>
      </c>
      <c r="AB264" s="1" t="s">
        <v>65</v>
      </c>
      <c r="AC264" s="1" t="s">
        <v>86</v>
      </c>
      <c r="AD264" s="1" t="s">
        <v>87</v>
      </c>
      <c r="AE264" s="1" t="s">
        <v>68</v>
      </c>
      <c r="AF264" s="1" t="s">
        <v>69</v>
      </c>
      <c r="AG264" s="1" t="s">
        <v>278</v>
      </c>
      <c r="AH264" s="1" t="s">
        <v>279</v>
      </c>
      <c r="AI264" s="1">
        <f>IFERROR(_xlfn.XLOOKUP(Table1[[#This Row],[Audio Url]],Qc!C:C,Qc!F:F),"")</f>
        <v>0</v>
      </c>
      <c r="AJ264" s="1" t="str">
        <f>IFERROR(_xlfn.XLOOKUP(Table1[[#This Row],[Audio Url]],Qc!C:C,Qc!E:E),"")</f>
        <v>Correctly Done</v>
      </c>
      <c r="AK264" s="1" t="s">
        <v>38</v>
      </c>
      <c r="AL264" s="1" t="s">
        <v>38</v>
      </c>
      <c r="AM264" s="1" t="s">
        <v>43</v>
      </c>
      <c r="AN264" s="1" t="s">
        <v>2243</v>
      </c>
      <c r="AO264" t="str">
        <f>IF(Table1[[#This Row],[Audio Duration (in secs)]]&gt;180,"Greater than 3 Minutes","Less than 3 Minutes")</f>
        <v>Greater than 3 Minutes</v>
      </c>
      <c r="AP26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4" t="str">
        <f>IFERROR(VLOOKUP(Table1[[#This Row],[சாதி/Caste]],MApping!$E$1:$F$10,2,0),"Others")</f>
        <v>MUSLIM</v>
      </c>
      <c r="AR264">
        <f>VLOOKUP(Table1[[#This Row],[பாலினம்/Gender]],Factor!$F$26:$I$28,4,0)</f>
        <v>0.8936170212765957</v>
      </c>
      <c r="AS264">
        <f>VLOOKUP(Table1[[#This Row],[பதிலளித்தவரின் வயது/Age Group]],Factor!$F$35:$I$39,4,0)</f>
        <v>0.84848484848484851</v>
      </c>
      <c r="AT264">
        <f>VLOOKUP(Table1[[#This Row],[பதிலளித்தவரின் வயது/Age Group]]&amp;Table1[[#This Row],[பாலினம்/Gender]],Factor!$A$45:$G$53,7,0)</f>
        <v>0.70000000000000007</v>
      </c>
      <c r="AU2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4">
        <f>VLOOKUP(Table1[[#This Row],[Rev Caste]],Factor!$F$59:$I$68,4,0)</f>
        <v>1.2600000000000002</v>
      </c>
      <c r="AW264">
        <f>Table1[[#This Row],[2021 Ae Factor]]*Table1[[#This Row],[Age &amp; Gender Factor]]</f>
        <v>0.41435355980046362</v>
      </c>
      <c r="AX264">
        <f t="shared" si="10"/>
        <v>10.413955</v>
      </c>
      <c r="AY264">
        <f t="shared" si="11"/>
        <v>78.7175017</v>
      </c>
    </row>
    <row r="265" spans="1:51" x14ac:dyDescent="0.25">
      <c r="A265" s="1" t="s">
        <v>1580</v>
      </c>
      <c r="B265" s="1" t="s">
        <v>1581</v>
      </c>
      <c r="C265" s="2">
        <v>45873</v>
      </c>
      <c r="D265" s="1" t="s">
        <v>1582</v>
      </c>
      <c r="E265" s="1" t="s">
        <v>1583</v>
      </c>
      <c r="F265" s="1" t="s">
        <v>1584</v>
      </c>
      <c r="G265" s="1">
        <v>250</v>
      </c>
      <c r="H265" s="1" t="s">
        <v>37</v>
      </c>
      <c r="I265" s="1" t="s">
        <v>110</v>
      </c>
      <c r="J265" s="1" t="s">
        <v>111</v>
      </c>
      <c r="K265" s="1" t="s">
        <v>51</v>
      </c>
      <c r="L265" s="1" t="s">
        <v>79</v>
      </c>
      <c r="M265" s="1" t="s">
        <v>1333</v>
      </c>
      <c r="N265" s="1" t="s">
        <v>1585</v>
      </c>
      <c r="O265" s="1" t="s">
        <v>136</v>
      </c>
      <c r="P265" s="1">
        <v>7094416380</v>
      </c>
      <c r="Q265" s="1" t="s">
        <v>56</v>
      </c>
      <c r="R265" s="1" t="s">
        <v>137</v>
      </c>
      <c r="S265" s="1" t="s">
        <v>58</v>
      </c>
      <c r="T265" s="1" t="s">
        <v>138</v>
      </c>
      <c r="U265" s="1" t="s">
        <v>60</v>
      </c>
      <c r="V265" s="1" t="s">
        <v>61</v>
      </c>
      <c r="W265" s="1" t="s">
        <v>62</v>
      </c>
      <c r="X265" s="1" t="s">
        <v>102</v>
      </c>
      <c r="Y265" s="1" t="s">
        <v>176</v>
      </c>
      <c r="Z265" s="1" t="s">
        <v>64</v>
      </c>
      <c r="AA265" s="1" t="s">
        <v>38</v>
      </c>
      <c r="AB265" s="1" t="s">
        <v>85</v>
      </c>
      <c r="AC265" s="1" t="s">
        <v>66</v>
      </c>
      <c r="AD265" s="1" t="s">
        <v>67</v>
      </c>
      <c r="AE265" s="1" t="s">
        <v>68</v>
      </c>
      <c r="AF265" s="1" t="s">
        <v>383</v>
      </c>
      <c r="AG265" s="1" t="s">
        <v>278</v>
      </c>
      <c r="AH265" s="1" t="s">
        <v>279</v>
      </c>
      <c r="AI265" s="1" t="str">
        <f>IFERROR(_xlfn.XLOOKUP(Table1[[#This Row],[Audio Url]],Qc!C:C,Qc!F:F),"")</f>
        <v xml:space="preserve">first 5 question are missing </v>
      </c>
      <c r="AJ265" s="1" t="str">
        <f>IFERROR(_xlfn.XLOOKUP(Table1[[#This Row],[Audio Url]],Qc!C:C,Qc!E:E),"")</f>
        <v>Not Asking All The Questions</v>
      </c>
      <c r="AK265" s="1" t="s">
        <v>38</v>
      </c>
      <c r="AL265" s="1" t="s">
        <v>38</v>
      </c>
      <c r="AM265" s="1" t="s">
        <v>43</v>
      </c>
      <c r="AN265" s="1" t="s">
        <v>2243</v>
      </c>
      <c r="AO265" t="str">
        <f>IF(Table1[[#This Row],[Audio Duration (in secs)]]&gt;180,"Greater than 3 Minutes","Less than 3 Minutes")</f>
        <v>Greater than 3 Minutes</v>
      </c>
      <c r="AP26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5" t="str">
        <f>IFERROR(VLOOKUP(Table1[[#This Row],[சாதி/Caste]],MApping!$E$1:$F$10,2,0),"Others")</f>
        <v>MUSLIM</v>
      </c>
      <c r="AR265">
        <f>VLOOKUP(Table1[[#This Row],[பாலினம்/Gender]],Factor!$F$26:$I$28,4,0)</f>
        <v>0.8936170212765957</v>
      </c>
      <c r="AS265">
        <f>VLOOKUP(Table1[[#This Row],[பதிலளித்தவரின் வயது/Age Group]],Factor!$F$35:$I$39,4,0)</f>
        <v>1.2824427480916032</v>
      </c>
      <c r="AT265">
        <f>VLOOKUP(Table1[[#This Row],[பதிலளித்தவரின் வயது/Age Group]]&amp;Table1[[#This Row],[பாலினம்/Gender]],Factor!$A$45:$G$53,7,0)</f>
        <v>0.95454545454545459</v>
      </c>
      <c r="AU2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5">
        <f>VLOOKUP(Table1[[#This Row],[Rev Caste]],Factor!$F$59:$I$68,4,0)</f>
        <v>1.2600000000000002</v>
      </c>
      <c r="AW265">
        <f>Table1[[#This Row],[2021 Ae Factor]]*Table1[[#This Row],[Age &amp; Gender Factor]]</f>
        <v>0.56502758154608668</v>
      </c>
      <c r="AX265">
        <f t="shared" si="10"/>
        <v>10.4132499</v>
      </c>
      <c r="AY265">
        <f t="shared" si="11"/>
        <v>78.716403900000003</v>
      </c>
    </row>
    <row r="266" spans="1:51" x14ac:dyDescent="0.25">
      <c r="A266" s="1" t="s">
        <v>1586</v>
      </c>
      <c r="B266" s="1" t="s">
        <v>1587</v>
      </c>
      <c r="C266" s="2">
        <v>45873</v>
      </c>
      <c r="D266" s="1" t="s">
        <v>1588</v>
      </c>
      <c r="E266" s="1" t="s">
        <v>1589</v>
      </c>
      <c r="F266" s="1" t="s">
        <v>1590</v>
      </c>
      <c r="G266" s="1">
        <v>343</v>
      </c>
      <c r="H266" s="1" t="s">
        <v>37</v>
      </c>
      <c r="I266" s="1" t="s">
        <v>1291</v>
      </c>
      <c r="J266" s="1" t="s">
        <v>1292</v>
      </c>
      <c r="K266" s="1" t="s">
        <v>51</v>
      </c>
      <c r="L266" s="1" t="s">
        <v>52</v>
      </c>
      <c r="M266" s="1" t="s">
        <v>52</v>
      </c>
      <c r="N266" s="1" t="s">
        <v>1591</v>
      </c>
      <c r="O266" s="1" t="s">
        <v>136</v>
      </c>
      <c r="P266" s="1">
        <v>9741985067</v>
      </c>
      <c r="Q266" s="1" t="s">
        <v>82</v>
      </c>
      <c r="R266" s="1" t="s">
        <v>137</v>
      </c>
      <c r="S266" s="1" t="s">
        <v>114</v>
      </c>
      <c r="T266" s="1" t="s">
        <v>59</v>
      </c>
      <c r="U266" s="1" t="s">
        <v>302</v>
      </c>
      <c r="V266" s="1" t="s">
        <v>61</v>
      </c>
      <c r="W266" s="1" t="s">
        <v>62</v>
      </c>
      <c r="X266" s="1" t="s">
        <v>296</v>
      </c>
      <c r="Y266" s="1" t="s">
        <v>38</v>
      </c>
      <c r="Z266" s="1" t="s">
        <v>64</v>
      </c>
      <c r="AA266" s="1" t="s">
        <v>38</v>
      </c>
      <c r="AB266" s="1" t="s">
        <v>85</v>
      </c>
      <c r="AC266" s="1" t="s">
        <v>86</v>
      </c>
      <c r="AD266" s="1" t="s">
        <v>67</v>
      </c>
      <c r="AE266" s="1" t="s">
        <v>68</v>
      </c>
      <c r="AF266" s="1" t="s">
        <v>117</v>
      </c>
      <c r="AG266" s="1" t="s">
        <v>278</v>
      </c>
      <c r="AH266" s="1" t="s">
        <v>279</v>
      </c>
      <c r="AI266" s="1">
        <f>IFERROR(_xlfn.XLOOKUP(Table1[[#This Row],[Audio Url]],Qc!C:C,Qc!F:F),"")</f>
        <v>0</v>
      </c>
      <c r="AJ266" s="1" t="str">
        <f>IFERROR(_xlfn.XLOOKUP(Table1[[#This Row],[Audio Url]],Qc!C:C,Qc!E:E),"")</f>
        <v>Audio Not Playing</v>
      </c>
      <c r="AK266" s="1" t="s">
        <v>38</v>
      </c>
      <c r="AL266" s="1" t="s">
        <v>38</v>
      </c>
      <c r="AM266" s="1" t="s">
        <v>43</v>
      </c>
      <c r="AN266" s="1" t="s">
        <v>2243</v>
      </c>
      <c r="AO266" t="str">
        <f>IF(Table1[[#This Row],[Audio Duration (in secs)]]&gt;180,"Greater than 3 Minutes","Less than 3 Minutes")</f>
        <v>Greater than 3 Minutes</v>
      </c>
      <c r="AP26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66" t="str">
        <f>IFERROR(VLOOKUP(Table1[[#This Row],[சாதி/Caste]],MApping!$E$1:$F$10,2,0),"Others")</f>
        <v>MUSLIM</v>
      </c>
      <c r="AR266">
        <f>VLOOKUP(Table1[[#This Row],[பாலினம்/Gender]],Factor!$F$26:$I$28,4,0)</f>
        <v>0.8936170212765957</v>
      </c>
      <c r="AS266">
        <f>VLOOKUP(Table1[[#This Row],[பதிலளித்தவரின் வயது/Age Group]],Factor!$F$35:$I$39,4,0)</f>
        <v>0.84848484848484851</v>
      </c>
      <c r="AT266">
        <f>VLOOKUP(Table1[[#This Row],[பதிலளித்தவரின் வயது/Age Group]]&amp;Table1[[#This Row],[பாலினம்/Gender]],Factor!$A$45:$G$53,7,0)</f>
        <v>0.70000000000000007</v>
      </c>
      <c r="AU2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6">
        <f>VLOOKUP(Table1[[#This Row],[Rev Caste]],Factor!$F$59:$I$68,4,0)</f>
        <v>1.2600000000000002</v>
      </c>
      <c r="AW266">
        <f>Table1[[#This Row],[2021 Ae Factor]]*Table1[[#This Row],[Age &amp; Gender Factor]]</f>
        <v>0.41435355980046362</v>
      </c>
      <c r="AX266">
        <f t="shared" si="10"/>
        <v>10.6052008</v>
      </c>
      <c r="AY266">
        <f t="shared" si="11"/>
        <v>78.547705300000004</v>
      </c>
    </row>
    <row r="267" spans="1:51" x14ac:dyDescent="0.25">
      <c r="A267" s="1" t="s">
        <v>1592</v>
      </c>
      <c r="B267" s="1" t="s">
        <v>1593</v>
      </c>
      <c r="C267" s="2">
        <v>45873</v>
      </c>
      <c r="D267" s="1" t="s">
        <v>1594</v>
      </c>
      <c r="E267" s="1" t="s">
        <v>1595</v>
      </c>
      <c r="F267" s="1" t="s">
        <v>1596</v>
      </c>
      <c r="G267" s="1">
        <v>338</v>
      </c>
      <c r="H267" s="1" t="s">
        <v>37</v>
      </c>
      <c r="I267" s="1" t="s">
        <v>1283</v>
      </c>
      <c r="J267" s="1" t="s">
        <v>1284</v>
      </c>
      <c r="K267" s="1" t="s">
        <v>51</v>
      </c>
      <c r="L267" s="1" t="s">
        <v>52</v>
      </c>
      <c r="M267" s="1" t="s">
        <v>52</v>
      </c>
      <c r="N267" s="1" t="s">
        <v>1597</v>
      </c>
      <c r="O267" s="1" t="s">
        <v>55</v>
      </c>
      <c r="P267" s="1">
        <v>9965471179</v>
      </c>
      <c r="Q267" s="1" t="s">
        <v>361</v>
      </c>
      <c r="R267" s="1" t="s">
        <v>492</v>
      </c>
      <c r="S267" s="1" t="s">
        <v>58</v>
      </c>
      <c r="T267" s="1" t="s">
        <v>59</v>
      </c>
      <c r="U267" s="1" t="s">
        <v>302</v>
      </c>
      <c r="V267" s="1" t="s">
        <v>61</v>
      </c>
      <c r="W267" s="1" t="s">
        <v>441</v>
      </c>
      <c r="X267" s="1" t="s">
        <v>102</v>
      </c>
      <c r="Y267" s="1" t="s">
        <v>289</v>
      </c>
      <c r="Z267" s="1" t="s">
        <v>64</v>
      </c>
      <c r="AA267" s="1" t="s">
        <v>38</v>
      </c>
      <c r="AB267" s="1" t="s">
        <v>85</v>
      </c>
      <c r="AC267" s="1" t="s">
        <v>86</v>
      </c>
      <c r="AD267" s="1" t="s">
        <v>67</v>
      </c>
      <c r="AE267" s="1" t="s">
        <v>102</v>
      </c>
      <c r="AF267" s="1" t="s">
        <v>117</v>
      </c>
      <c r="AG267" s="1" t="s">
        <v>89</v>
      </c>
      <c r="AH267" s="1" t="s">
        <v>38</v>
      </c>
      <c r="AI267" s="1">
        <f>IFERROR(_xlfn.XLOOKUP(Table1[[#This Row],[Audio Url]],Qc!C:C,Qc!F:F),"")</f>
        <v>0</v>
      </c>
      <c r="AJ267" s="1" t="str">
        <f>IFERROR(_xlfn.XLOOKUP(Table1[[#This Row],[Audio Url]],Qc!C:C,Qc!E:E),"")</f>
        <v>Correctly Done</v>
      </c>
      <c r="AK267" s="1" t="s">
        <v>38</v>
      </c>
      <c r="AL267" s="1" t="s">
        <v>38</v>
      </c>
      <c r="AM267" s="1" t="s">
        <v>43</v>
      </c>
      <c r="AN267" s="1" t="s">
        <v>2243</v>
      </c>
      <c r="AO267" t="str">
        <f>IF(Table1[[#This Row],[Audio Duration (in secs)]]&gt;180,"Greater than 3 Minutes","Less than 3 Minutes")</f>
        <v>Greater than 3 Minutes</v>
      </c>
      <c r="AP26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67" t="str">
        <f>IFERROR(VLOOKUP(Table1[[#This Row],[சாதி/Caste]],MApping!$E$1:$F$10,2,0),"Others")</f>
        <v>Others</v>
      </c>
      <c r="AR267">
        <f>VLOOKUP(Table1[[#This Row],[பாலினம்/Gender]],Factor!$F$26:$I$28,4,0)</f>
        <v>1.1351351351351351</v>
      </c>
      <c r="AS267">
        <f>VLOOKUP(Table1[[#This Row],[பதிலளித்தவரின் வயது/Age Group]],Factor!$F$35:$I$39,4,0)</f>
        <v>0.96923076923076912</v>
      </c>
      <c r="AT267">
        <f>VLOOKUP(Table1[[#This Row],[பதிலளித்தவரின் வயது/Age Group]]&amp;Table1[[#This Row],[பாலினம்/Gender]],Factor!$A$45:$G$53,7,0)</f>
        <v>0.82894736842105265</v>
      </c>
      <c r="AU2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7">
        <f>VLOOKUP(Table1[[#This Row],[Rev Caste]],Factor!$F$59:$I$68,4,0)</f>
        <v>5.9154929577464786E-2</v>
      </c>
      <c r="AW267">
        <f>Table1[[#This Row],[2021 Ae Factor]]*Table1[[#This Row],[Age &amp; Gender Factor]]</f>
        <v>0.49068184713212792</v>
      </c>
      <c r="AX267">
        <f t="shared" si="10"/>
        <v>10.605325300000001</v>
      </c>
      <c r="AY267">
        <f t="shared" si="11"/>
        <v>78.5477293</v>
      </c>
    </row>
    <row r="268" spans="1:51" x14ac:dyDescent="0.25">
      <c r="A268" s="1" t="s">
        <v>1598</v>
      </c>
      <c r="B268" s="1" t="s">
        <v>1599</v>
      </c>
      <c r="C268" s="2">
        <v>45873</v>
      </c>
      <c r="D268" s="1" t="s">
        <v>1600</v>
      </c>
      <c r="E268" s="1" t="s">
        <v>1601</v>
      </c>
      <c r="F268" s="1" t="s">
        <v>1602</v>
      </c>
      <c r="G268" s="1">
        <v>229</v>
      </c>
      <c r="H268" s="1" t="s">
        <v>37</v>
      </c>
      <c r="I268" s="1" t="s">
        <v>1291</v>
      </c>
      <c r="J268" s="1" t="s">
        <v>1292</v>
      </c>
      <c r="K268" s="1" t="s">
        <v>51</v>
      </c>
      <c r="L268" s="1" t="s">
        <v>52</v>
      </c>
      <c r="M268" s="1" t="s">
        <v>52</v>
      </c>
      <c r="N268" s="1" t="s">
        <v>1603</v>
      </c>
      <c r="O268" s="1" t="s">
        <v>136</v>
      </c>
      <c r="P268" s="1">
        <v>9791691838</v>
      </c>
      <c r="Q268" s="1" t="s">
        <v>82</v>
      </c>
      <c r="R268" s="1" t="s">
        <v>137</v>
      </c>
      <c r="S268" s="1" t="s">
        <v>58</v>
      </c>
      <c r="T268" s="1" t="s">
        <v>138</v>
      </c>
      <c r="U268" s="1" t="s">
        <v>84</v>
      </c>
      <c r="V268" s="1" t="s">
        <v>61</v>
      </c>
      <c r="W268" s="1" t="s">
        <v>441</v>
      </c>
      <c r="X268" s="1" t="s">
        <v>63</v>
      </c>
      <c r="Y268" s="1" t="s">
        <v>38</v>
      </c>
      <c r="Z268" s="1" t="s">
        <v>127</v>
      </c>
      <c r="AA268" s="1" t="s">
        <v>61</v>
      </c>
      <c r="AB268" s="1" t="s">
        <v>65</v>
      </c>
      <c r="AC268" s="1" t="s">
        <v>128</v>
      </c>
      <c r="AD268" s="1" t="s">
        <v>116</v>
      </c>
      <c r="AE268" s="1" t="s">
        <v>68</v>
      </c>
      <c r="AF268" s="1" t="s">
        <v>383</v>
      </c>
      <c r="AG268" s="1" t="s">
        <v>89</v>
      </c>
      <c r="AH268" s="1" t="s">
        <v>521</v>
      </c>
      <c r="AI268" s="1">
        <f>IFERROR(_xlfn.XLOOKUP(Table1[[#This Row],[Audio Url]],Qc!C:C,Qc!F:F),"")</f>
        <v>0</v>
      </c>
      <c r="AJ268" s="1" t="str">
        <f>IFERROR(_xlfn.XLOOKUP(Table1[[#This Row],[Audio Url]],Qc!C:C,Qc!E:E),"")</f>
        <v>Correctly Done</v>
      </c>
      <c r="AK268" s="1" t="s">
        <v>38</v>
      </c>
      <c r="AL268" s="1" t="s">
        <v>38</v>
      </c>
      <c r="AM268" s="1" t="s">
        <v>43</v>
      </c>
      <c r="AN268" s="1" t="s">
        <v>2243</v>
      </c>
      <c r="AO268" t="str">
        <f>IF(Table1[[#This Row],[Audio Duration (in secs)]]&gt;180,"Greater than 3 Minutes","Less than 3 Minutes")</f>
        <v>Greater than 3 Minutes</v>
      </c>
      <c r="AP26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68" t="str">
        <f>IFERROR(VLOOKUP(Table1[[#This Row],[சாதி/Caste]],MApping!$E$1:$F$10,2,0),"Others")</f>
        <v>CHOLIA VELLALAR</v>
      </c>
      <c r="AR268">
        <f>VLOOKUP(Table1[[#This Row],[பாலினம்/Gender]],Factor!$F$26:$I$28,4,0)</f>
        <v>0.8936170212765957</v>
      </c>
      <c r="AS268">
        <f>VLOOKUP(Table1[[#This Row],[பதிலளித்தவரின் வயது/Age Group]],Factor!$F$35:$I$39,4,0)</f>
        <v>0.84848484848484851</v>
      </c>
      <c r="AT268">
        <f>VLOOKUP(Table1[[#This Row],[பதிலளித்தவரின் வயது/Age Group]]&amp;Table1[[#This Row],[பாலினம்/Gender]],Factor!$A$45:$G$53,7,0)</f>
        <v>0.70000000000000007</v>
      </c>
      <c r="AU2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68">
        <f>VLOOKUP(Table1[[#This Row],[Rev Caste]],Factor!$F$59:$I$68,4,0)</f>
        <v>1.3125</v>
      </c>
      <c r="AW268">
        <f>Table1[[#This Row],[2021 Ae Factor]]*Table1[[#This Row],[Age &amp; Gender Factor]]</f>
        <v>0.41435355980046362</v>
      </c>
      <c r="AX268">
        <f t="shared" si="10"/>
        <v>10.605756</v>
      </c>
      <c r="AY268">
        <f t="shared" si="11"/>
        <v>78.547652600000006</v>
      </c>
    </row>
    <row r="269" spans="1:51" x14ac:dyDescent="0.25">
      <c r="A269" s="1" t="s">
        <v>1604</v>
      </c>
      <c r="B269" s="1" t="s">
        <v>1605</v>
      </c>
      <c r="C269" s="2">
        <v>45873</v>
      </c>
      <c r="D269" s="1" t="s">
        <v>1606</v>
      </c>
      <c r="E269" s="1" t="s">
        <v>1601</v>
      </c>
      <c r="F269" s="1" t="s">
        <v>1607</v>
      </c>
      <c r="G269" s="1">
        <v>346</v>
      </c>
      <c r="H269" s="1" t="s">
        <v>37</v>
      </c>
      <c r="I269" s="1" t="s">
        <v>1283</v>
      </c>
      <c r="J269" s="1" t="s">
        <v>1284</v>
      </c>
      <c r="K269" s="1" t="s">
        <v>51</v>
      </c>
      <c r="L269" s="1" t="s">
        <v>52</v>
      </c>
      <c r="M269" s="1" t="s">
        <v>52</v>
      </c>
      <c r="N269" s="1" t="s">
        <v>1608</v>
      </c>
      <c r="O269" s="1" t="s">
        <v>136</v>
      </c>
      <c r="P269" s="1">
        <v>9655364489</v>
      </c>
      <c r="Q269" s="1" t="s">
        <v>39</v>
      </c>
      <c r="R269" s="1" t="s">
        <v>57</v>
      </c>
      <c r="S269" s="1" t="s">
        <v>58</v>
      </c>
      <c r="T269" s="1" t="s">
        <v>59</v>
      </c>
      <c r="U269" s="1" t="s">
        <v>60</v>
      </c>
      <c r="V269" s="1" t="s">
        <v>186</v>
      </c>
      <c r="W269" s="1" t="s">
        <v>62</v>
      </c>
      <c r="X269" s="1" t="s">
        <v>63</v>
      </c>
      <c r="Y269" s="1" t="s">
        <v>38</v>
      </c>
      <c r="Z269" s="1" t="s">
        <v>127</v>
      </c>
      <c r="AA269" s="1" t="s">
        <v>139</v>
      </c>
      <c r="AB269" s="1" t="s">
        <v>59</v>
      </c>
      <c r="AC269" s="1" t="s">
        <v>66</v>
      </c>
      <c r="AD269" s="1" t="s">
        <v>67</v>
      </c>
      <c r="AE269" s="1" t="s">
        <v>68</v>
      </c>
      <c r="AF269" s="1" t="s">
        <v>69</v>
      </c>
      <c r="AG269" s="1" t="s">
        <v>89</v>
      </c>
      <c r="AH269" s="1" t="s">
        <v>38</v>
      </c>
      <c r="AI269" s="1">
        <f>IFERROR(_xlfn.XLOOKUP(Table1[[#This Row],[Audio Url]],Qc!C:C,Qc!F:F),"")</f>
        <v>0</v>
      </c>
      <c r="AJ269" s="1" t="str">
        <f>IFERROR(_xlfn.XLOOKUP(Table1[[#This Row],[Audio Url]],Qc!C:C,Qc!E:E),"")</f>
        <v>Correctly Done</v>
      </c>
      <c r="AK269" s="1" t="s">
        <v>38</v>
      </c>
      <c r="AL269" s="1" t="s">
        <v>38</v>
      </c>
      <c r="AM269" s="1" t="s">
        <v>43</v>
      </c>
      <c r="AN269" s="1" t="s">
        <v>2243</v>
      </c>
      <c r="AO269" t="str">
        <f>IF(Table1[[#This Row],[Audio Duration (in secs)]]&gt;180,"Greater than 3 Minutes","Less than 3 Minutes")</f>
        <v>Greater than 3 Minutes</v>
      </c>
      <c r="AP26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69" t="str">
        <f>IFERROR(VLOOKUP(Table1[[#This Row],[சாதி/Caste]],MApping!$E$1:$F$10,2,0),"Others")</f>
        <v>Others</v>
      </c>
      <c r="AR269">
        <f>VLOOKUP(Table1[[#This Row],[பாலினம்/Gender]],Factor!$F$26:$I$28,4,0)</f>
        <v>0.8936170212765957</v>
      </c>
      <c r="AS269">
        <f>VLOOKUP(Table1[[#This Row],[பதிலளித்தவரின் வயது/Age Group]],Factor!$F$35:$I$39,4,0)</f>
        <v>0.84</v>
      </c>
      <c r="AT269">
        <f>VLOOKUP(Table1[[#This Row],[பதிலளித்தவரின் வயது/Age Group]]&amp;Table1[[#This Row],[பாலினம்/Gender]],Factor!$A$45:$G$53,7,0)</f>
        <v>0.875</v>
      </c>
      <c r="AU2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69">
        <f>VLOOKUP(Table1[[#This Row],[Rev Caste]],Factor!$F$59:$I$68,4,0)</f>
        <v>5.9154929577464786E-2</v>
      </c>
      <c r="AW269">
        <f>Table1[[#This Row],[2021 Ae Factor]]*Table1[[#This Row],[Age &amp; Gender Factor]]</f>
        <v>0.875</v>
      </c>
      <c r="AX269">
        <f t="shared" si="10"/>
        <v>10.6057296</v>
      </c>
      <c r="AY269">
        <f t="shared" si="11"/>
        <v>78.547683899999996</v>
      </c>
    </row>
    <row r="270" spans="1:51" x14ac:dyDescent="0.25">
      <c r="A270" s="1" t="s">
        <v>1609</v>
      </c>
      <c r="B270" s="1" t="s">
        <v>1610</v>
      </c>
      <c r="C270" s="2">
        <v>45873</v>
      </c>
      <c r="D270" s="1" t="s">
        <v>1611</v>
      </c>
      <c r="E270" s="1" t="s">
        <v>1612</v>
      </c>
      <c r="F270" s="1" t="s">
        <v>1613</v>
      </c>
      <c r="G270" s="1">
        <v>325</v>
      </c>
      <c r="H270" s="1" t="s">
        <v>37</v>
      </c>
      <c r="I270" s="1" t="s">
        <v>245</v>
      </c>
      <c r="J270" s="1" t="s">
        <v>246</v>
      </c>
      <c r="K270" s="1" t="s">
        <v>51</v>
      </c>
      <c r="L270" s="1" t="s">
        <v>79</v>
      </c>
      <c r="M270" s="1" t="s">
        <v>1333</v>
      </c>
      <c r="N270" s="1" t="s">
        <v>1614</v>
      </c>
      <c r="O270" s="1" t="s">
        <v>136</v>
      </c>
      <c r="P270" s="1">
        <v>9659059107</v>
      </c>
      <c r="Q270" s="1" t="s">
        <v>39</v>
      </c>
      <c r="R270" s="1" t="s">
        <v>137</v>
      </c>
      <c r="S270" s="1" t="s">
        <v>114</v>
      </c>
      <c r="T270" s="1" t="s">
        <v>99</v>
      </c>
      <c r="U270" s="1" t="s">
        <v>84</v>
      </c>
      <c r="V270" s="1" t="s">
        <v>186</v>
      </c>
      <c r="W270" s="1" t="s">
        <v>126</v>
      </c>
      <c r="X270" s="1" t="s">
        <v>115</v>
      </c>
      <c r="Y270" s="1" t="s">
        <v>38</v>
      </c>
      <c r="Z270" s="1" t="s">
        <v>64</v>
      </c>
      <c r="AA270" s="1" t="s">
        <v>38</v>
      </c>
      <c r="AB270" s="1" t="s">
        <v>59</v>
      </c>
      <c r="AC270" s="1" t="s">
        <v>66</v>
      </c>
      <c r="AD270" s="1" t="s">
        <v>87</v>
      </c>
      <c r="AE270" s="1" t="s">
        <v>102</v>
      </c>
      <c r="AF270" s="1" t="s">
        <v>69</v>
      </c>
      <c r="AG270" s="1" t="s">
        <v>89</v>
      </c>
      <c r="AH270" s="1" t="s">
        <v>90</v>
      </c>
      <c r="AI270" s="1">
        <f>IFERROR(_xlfn.XLOOKUP(Table1[[#This Row],[Audio Url]],Qc!C:C,Qc!F:F),"")</f>
        <v>0</v>
      </c>
      <c r="AJ270" s="1" t="str">
        <f>IFERROR(_xlfn.XLOOKUP(Table1[[#This Row],[Audio Url]],Qc!C:C,Qc!E:E),"")</f>
        <v>Correctly Done</v>
      </c>
      <c r="AK270" s="1" t="s">
        <v>38</v>
      </c>
      <c r="AL270" s="1" t="s">
        <v>38</v>
      </c>
      <c r="AM270" s="1" t="s">
        <v>43</v>
      </c>
      <c r="AN270" s="1" t="s">
        <v>2243</v>
      </c>
      <c r="AO270" t="str">
        <f>IF(Table1[[#This Row],[Audio Duration (in secs)]]&gt;180,"Greater than 3 Minutes","Less than 3 Minutes")</f>
        <v>Greater than 3 Minutes</v>
      </c>
      <c r="AP27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70" t="str">
        <f>IFERROR(VLOOKUP(Table1[[#This Row],[சாதி/Caste]],MApping!$E$1:$F$10,2,0),"Others")</f>
        <v>MUKKULATHOR</v>
      </c>
      <c r="AR270">
        <f>VLOOKUP(Table1[[#This Row],[பாலினம்/Gender]],Factor!$F$26:$I$28,4,0)</f>
        <v>0.8936170212765957</v>
      </c>
      <c r="AS270">
        <f>VLOOKUP(Table1[[#This Row],[பதிலளித்தவரின் வயது/Age Group]],Factor!$F$35:$I$39,4,0)</f>
        <v>0.84</v>
      </c>
      <c r="AT270">
        <f>VLOOKUP(Table1[[#This Row],[பதிலளித்தவரின் வயது/Age Group]]&amp;Table1[[#This Row],[பாலினம்/Gender]],Factor!$A$45:$G$53,7,0)</f>
        <v>0.875</v>
      </c>
      <c r="AU2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0">
        <f>VLOOKUP(Table1[[#This Row],[Rev Caste]],Factor!$F$59:$I$68,4,0)</f>
        <v>1.1057142857142856</v>
      </c>
      <c r="AW270">
        <f>Table1[[#This Row],[2021 Ae Factor]]*Table1[[#This Row],[Age &amp; Gender Factor]]</f>
        <v>0.875</v>
      </c>
      <c r="AX270">
        <f t="shared" si="10"/>
        <v>10.414194999999999</v>
      </c>
      <c r="AY270">
        <f t="shared" si="11"/>
        <v>78.718763300000006</v>
      </c>
    </row>
    <row r="271" spans="1:51" x14ac:dyDescent="0.25">
      <c r="A271" s="1" t="s">
        <v>1615</v>
      </c>
      <c r="B271" s="1" t="s">
        <v>1616</v>
      </c>
      <c r="C271" s="2">
        <v>45873</v>
      </c>
      <c r="D271" s="1" t="s">
        <v>1617</v>
      </c>
      <c r="E271" s="1" t="s">
        <v>1618</v>
      </c>
      <c r="F271" s="1" t="s">
        <v>1619</v>
      </c>
      <c r="G271" s="1">
        <v>322</v>
      </c>
      <c r="H271" s="1" t="s">
        <v>37</v>
      </c>
      <c r="I271" s="1" t="s">
        <v>1283</v>
      </c>
      <c r="J271" s="1" t="s">
        <v>1284</v>
      </c>
      <c r="K271" s="1" t="s">
        <v>51</v>
      </c>
      <c r="L271" s="1" t="s">
        <v>52</v>
      </c>
      <c r="M271" s="1" t="s">
        <v>52</v>
      </c>
      <c r="N271" s="1" t="s">
        <v>1620</v>
      </c>
      <c r="O271" s="1" t="s">
        <v>136</v>
      </c>
      <c r="P271" s="1">
        <v>7639975577</v>
      </c>
      <c r="Q271" s="1" t="s">
        <v>39</v>
      </c>
      <c r="R271" s="1" t="s">
        <v>137</v>
      </c>
      <c r="S271" s="1" t="s">
        <v>58</v>
      </c>
      <c r="T271" s="1" t="s">
        <v>59</v>
      </c>
      <c r="U271" s="1" t="s">
        <v>60</v>
      </c>
      <c r="V271" s="1" t="s">
        <v>61</v>
      </c>
      <c r="W271" s="1" t="s">
        <v>441</v>
      </c>
      <c r="X271" s="1" t="s">
        <v>296</v>
      </c>
      <c r="Y271" s="1" t="s">
        <v>38</v>
      </c>
      <c r="Z271" s="1" t="s">
        <v>127</v>
      </c>
      <c r="AA271" s="1" t="s">
        <v>139</v>
      </c>
      <c r="AB271" s="1" t="s">
        <v>65</v>
      </c>
      <c r="AC271" s="1" t="s">
        <v>66</v>
      </c>
      <c r="AD271" s="1" t="s">
        <v>103</v>
      </c>
      <c r="AE271" s="1" t="s">
        <v>68</v>
      </c>
      <c r="AF271" s="1" t="s">
        <v>69</v>
      </c>
      <c r="AG271" s="1" t="s">
        <v>89</v>
      </c>
      <c r="AH271" s="1" t="s">
        <v>38</v>
      </c>
      <c r="AI271" s="1" t="str">
        <f>IFERROR(_xlfn.XLOOKUP(Table1[[#This Row],[Audio Url]],Qc!C:C,Qc!F:F),"")</f>
        <v xml:space="preserve">repeated voice </v>
      </c>
      <c r="AJ271" s="1" t="str">
        <f>IFERROR(_xlfn.XLOOKUP(Table1[[#This Row],[Audio Url]],Qc!C:C,Qc!E:E),"")</f>
        <v>Taking From Friends And Family</v>
      </c>
      <c r="AK271" s="1" t="s">
        <v>38</v>
      </c>
      <c r="AL271" s="1" t="s">
        <v>38</v>
      </c>
      <c r="AM271" s="1" t="s">
        <v>43</v>
      </c>
      <c r="AN271" s="1" t="s">
        <v>2242</v>
      </c>
      <c r="AO271" t="str">
        <f>IF(Table1[[#This Row],[Audio Duration (in secs)]]&gt;180,"Greater than 3 Minutes","Less than 3 Minutes")</f>
        <v>Greater than 3 Minutes</v>
      </c>
      <c r="AP27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71" t="str">
        <f>IFERROR(VLOOKUP(Table1[[#This Row],[சாதி/Caste]],MApping!$E$1:$F$10,2,0),"Others")</f>
        <v>Others</v>
      </c>
      <c r="AR271">
        <f>VLOOKUP(Table1[[#This Row],[பாலினம்/Gender]],Factor!$F$26:$I$28,4,0)</f>
        <v>0.8936170212765957</v>
      </c>
      <c r="AS271">
        <f>VLOOKUP(Table1[[#This Row],[பதிலளித்தவரின் வயது/Age Group]],Factor!$F$35:$I$39,4,0)</f>
        <v>0.84</v>
      </c>
      <c r="AT271">
        <f>VLOOKUP(Table1[[#This Row],[பதிலளித்தவரின் வயது/Age Group]]&amp;Table1[[#This Row],[பாலினம்/Gender]],Factor!$A$45:$G$53,7,0)</f>
        <v>0.875</v>
      </c>
      <c r="AU2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1">
        <f>VLOOKUP(Table1[[#This Row],[Rev Caste]],Factor!$F$59:$I$68,4,0)</f>
        <v>5.9154929577464786E-2</v>
      </c>
      <c r="AW271">
        <f>Table1[[#This Row],[2021 Ae Factor]]*Table1[[#This Row],[Age &amp; Gender Factor]]</f>
        <v>0.5179419497505795</v>
      </c>
      <c r="AX271">
        <f t="shared" si="10"/>
        <v>10.608144299999999</v>
      </c>
      <c r="AY271">
        <f t="shared" si="11"/>
        <v>78.548823900000002</v>
      </c>
    </row>
    <row r="272" spans="1:51" x14ac:dyDescent="0.25">
      <c r="A272" s="1" t="s">
        <v>1621</v>
      </c>
      <c r="B272" s="1" t="s">
        <v>1622</v>
      </c>
      <c r="C272" s="2">
        <v>45873</v>
      </c>
      <c r="D272" s="1" t="s">
        <v>1623</v>
      </c>
      <c r="E272" s="1" t="s">
        <v>1624</v>
      </c>
      <c r="F272" s="1" t="s">
        <v>1625</v>
      </c>
      <c r="G272" s="1">
        <v>343</v>
      </c>
      <c r="H272" s="1" t="s">
        <v>37</v>
      </c>
      <c r="I272" s="1" t="s">
        <v>1291</v>
      </c>
      <c r="J272" s="1" t="s">
        <v>1292</v>
      </c>
      <c r="K272" s="1" t="s">
        <v>51</v>
      </c>
      <c r="L272" s="1" t="s">
        <v>52</v>
      </c>
      <c r="M272" s="1" t="s">
        <v>52</v>
      </c>
      <c r="N272" s="1" t="s">
        <v>1626</v>
      </c>
      <c r="O272" s="1" t="s">
        <v>136</v>
      </c>
      <c r="P272" s="1">
        <v>8681846435</v>
      </c>
      <c r="Q272" s="1" t="s">
        <v>56</v>
      </c>
      <c r="R272" s="1" t="s">
        <v>57</v>
      </c>
      <c r="S272" s="1" t="s">
        <v>114</v>
      </c>
      <c r="T272" s="1" t="s">
        <v>59</v>
      </c>
      <c r="U272" s="1" t="s">
        <v>60</v>
      </c>
      <c r="V272" s="1" t="s">
        <v>61</v>
      </c>
      <c r="W272" s="1" t="s">
        <v>62</v>
      </c>
      <c r="X272" s="1" t="s">
        <v>102</v>
      </c>
      <c r="Y272" s="1" t="s">
        <v>289</v>
      </c>
      <c r="Z272" s="1" t="s">
        <v>64</v>
      </c>
      <c r="AA272" s="1" t="s">
        <v>38</v>
      </c>
      <c r="AB272" s="1" t="s">
        <v>85</v>
      </c>
      <c r="AC272" s="1" t="s">
        <v>86</v>
      </c>
      <c r="AD272" s="1" t="s">
        <v>67</v>
      </c>
      <c r="AE272" s="1" t="s">
        <v>68</v>
      </c>
      <c r="AF272" s="1" t="s">
        <v>117</v>
      </c>
      <c r="AG272" s="1" t="s">
        <v>89</v>
      </c>
      <c r="AH272" s="1" t="s">
        <v>38</v>
      </c>
      <c r="AI272" s="1" t="str">
        <f>IFERROR(_xlfn.XLOOKUP(Table1[[#This Row],[Audio Url]],Qc!C:C,Qc!F:F),"")</f>
        <v>not asking questions first 3</v>
      </c>
      <c r="AJ272" s="1" t="str">
        <f>IFERROR(_xlfn.XLOOKUP(Table1[[#This Row],[Audio Url]],Qc!C:C,Qc!E:E),"")</f>
        <v>Not Doing It Properly</v>
      </c>
      <c r="AK272" s="1" t="s">
        <v>38</v>
      </c>
      <c r="AL272" s="1" t="s">
        <v>38</v>
      </c>
      <c r="AM272" s="1" t="s">
        <v>43</v>
      </c>
      <c r="AN272" s="1" t="s">
        <v>2243</v>
      </c>
      <c r="AO272" t="str">
        <f>IF(Table1[[#This Row],[Audio Duration (in secs)]]&gt;180,"Greater than 3 Minutes","Less than 3 Minutes")</f>
        <v>Greater than 3 Minutes</v>
      </c>
      <c r="AP27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72" t="str">
        <f>IFERROR(VLOOKUP(Table1[[#This Row],[சாதி/Caste]],MApping!$E$1:$F$10,2,0),"Others")</f>
        <v>Others</v>
      </c>
      <c r="AR272">
        <f>VLOOKUP(Table1[[#This Row],[பாலினம்/Gender]],Factor!$F$26:$I$28,4,0)</f>
        <v>0.8936170212765957</v>
      </c>
      <c r="AS272">
        <f>VLOOKUP(Table1[[#This Row],[பதிலளித்தவரின் வயது/Age Group]],Factor!$F$35:$I$39,4,0)</f>
        <v>1.2824427480916032</v>
      </c>
      <c r="AT272">
        <f>VLOOKUP(Table1[[#This Row],[பதிலளித்தவரின் வயது/Age Group]]&amp;Table1[[#This Row],[பாலினம்/Gender]],Factor!$A$45:$G$53,7,0)</f>
        <v>0.95454545454545459</v>
      </c>
      <c r="AU2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2">
        <f>VLOOKUP(Table1[[#This Row],[Rev Caste]],Factor!$F$59:$I$68,4,0)</f>
        <v>5.9154929577464786E-2</v>
      </c>
      <c r="AW272">
        <f>Table1[[#This Row],[2021 Ae Factor]]*Table1[[#This Row],[Age &amp; Gender Factor]]</f>
        <v>0.56502758154608668</v>
      </c>
      <c r="AX272">
        <f t="shared" si="10"/>
        <v>10.608078000000001</v>
      </c>
      <c r="AY272">
        <f t="shared" si="11"/>
        <v>78.548161899999997</v>
      </c>
    </row>
    <row r="273" spans="1:51" x14ac:dyDescent="0.25">
      <c r="A273" s="1" t="s">
        <v>1627</v>
      </c>
      <c r="B273" s="1" t="s">
        <v>1628</v>
      </c>
      <c r="C273" s="2">
        <v>45873</v>
      </c>
      <c r="D273" s="1" t="s">
        <v>1629</v>
      </c>
      <c r="E273" s="1" t="s">
        <v>1630</v>
      </c>
      <c r="F273" s="1" t="s">
        <v>1631</v>
      </c>
      <c r="G273" s="1">
        <v>233</v>
      </c>
      <c r="H273" s="1" t="s">
        <v>37</v>
      </c>
      <c r="I273" s="1" t="s">
        <v>1291</v>
      </c>
      <c r="J273" s="1" t="s">
        <v>1292</v>
      </c>
      <c r="K273" s="1" t="s">
        <v>51</v>
      </c>
      <c r="L273" s="1" t="s">
        <v>52</v>
      </c>
      <c r="M273" s="1" t="s">
        <v>52</v>
      </c>
      <c r="N273" s="1" t="s">
        <v>1632</v>
      </c>
      <c r="O273" s="1" t="s">
        <v>136</v>
      </c>
      <c r="P273" s="1">
        <v>9789104429</v>
      </c>
      <c r="Q273" s="1" t="s">
        <v>82</v>
      </c>
      <c r="R273" s="1" t="s">
        <v>57</v>
      </c>
      <c r="S273" s="1" t="s">
        <v>114</v>
      </c>
      <c r="T273" s="1" t="s">
        <v>59</v>
      </c>
      <c r="U273" s="1" t="s">
        <v>60</v>
      </c>
      <c r="V273" s="1" t="s">
        <v>61</v>
      </c>
      <c r="W273" s="1" t="s">
        <v>62</v>
      </c>
      <c r="X273" s="1" t="s">
        <v>63</v>
      </c>
      <c r="Y273" s="1" t="s">
        <v>38</v>
      </c>
      <c r="Z273" s="1" t="s">
        <v>64</v>
      </c>
      <c r="AA273" s="1" t="s">
        <v>38</v>
      </c>
      <c r="AB273" s="1" t="s">
        <v>65</v>
      </c>
      <c r="AC273" s="1" t="s">
        <v>86</v>
      </c>
      <c r="AD273" s="1" t="s">
        <v>116</v>
      </c>
      <c r="AE273" s="1" t="s">
        <v>68</v>
      </c>
      <c r="AF273" s="1" t="s">
        <v>69</v>
      </c>
      <c r="AG273" s="1" t="s">
        <v>278</v>
      </c>
      <c r="AH273" s="1" t="s">
        <v>279</v>
      </c>
      <c r="AI273" s="1">
        <f>IFERROR(_xlfn.XLOOKUP(Table1[[#This Row],[Audio Url]],Qc!C:C,Qc!F:F),"")</f>
        <v>0</v>
      </c>
      <c r="AJ273" s="1" t="str">
        <f>IFERROR(_xlfn.XLOOKUP(Table1[[#This Row],[Audio Url]],Qc!C:C,Qc!E:E),"")</f>
        <v>Correctly Done</v>
      </c>
      <c r="AK273" s="1" t="s">
        <v>38</v>
      </c>
      <c r="AL273" s="1" t="s">
        <v>38</v>
      </c>
      <c r="AM273" s="1" t="s">
        <v>43</v>
      </c>
      <c r="AN273" s="1" t="s">
        <v>2243</v>
      </c>
      <c r="AO273" t="str">
        <f>IF(Table1[[#This Row],[Audio Duration (in secs)]]&gt;180,"Greater than 3 Minutes","Less than 3 Minutes")</f>
        <v>Greater than 3 Minutes</v>
      </c>
      <c r="AP27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73" t="str">
        <f>IFERROR(VLOOKUP(Table1[[#This Row],[சாதி/Caste]],MApping!$E$1:$F$10,2,0),"Others")</f>
        <v>MUSLIM</v>
      </c>
      <c r="AR273">
        <f>VLOOKUP(Table1[[#This Row],[பாலினம்/Gender]],Factor!$F$26:$I$28,4,0)</f>
        <v>0.8936170212765957</v>
      </c>
      <c r="AS273">
        <f>VLOOKUP(Table1[[#This Row],[பதிலளித்தவரின் வயது/Age Group]],Factor!$F$35:$I$39,4,0)</f>
        <v>0.84848484848484851</v>
      </c>
      <c r="AT273">
        <f>VLOOKUP(Table1[[#This Row],[பதிலளித்தவரின் வயது/Age Group]]&amp;Table1[[#This Row],[பாலினம்/Gender]],Factor!$A$45:$G$53,7,0)</f>
        <v>0.70000000000000007</v>
      </c>
      <c r="AU2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3">
        <f>VLOOKUP(Table1[[#This Row],[Rev Caste]],Factor!$F$59:$I$68,4,0)</f>
        <v>1.2600000000000002</v>
      </c>
      <c r="AW273">
        <f>Table1[[#This Row],[2021 Ae Factor]]*Table1[[#This Row],[Age &amp; Gender Factor]]</f>
        <v>0.41435355980046362</v>
      </c>
      <c r="AX273">
        <f t="shared" si="10"/>
        <v>10.6073988</v>
      </c>
      <c r="AY273">
        <f t="shared" si="11"/>
        <v>78.548516899999996</v>
      </c>
    </row>
    <row r="274" spans="1:51" x14ac:dyDescent="0.25">
      <c r="A274" s="1" t="s">
        <v>1633</v>
      </c>
      <c r="B274" s="1" t="s">
        <v>1634</v>
      </c>
      <c r="C274" s="2">
        <v>45873</v>
      </c>
      <c r="D274" s="1" t="s">
        <v>1635</v>
      </c>
      <c r="E274" s="1" t="s">
        <v>1636</v>
      </c>
      <c r="F274" s="1" t="s">
        <v>1637</v>
      </c>
      <c r="G274" s="1">
        <v>341</v>
      </c>
      <c r="H274" s="1" t="s">
        <v>37</v>
      </c>
      <c r="I274" s="1" t="s">
        <v>1283</v>
      </c>
      <c r="J274" s="1" t="s">
        <v>1284</v>
      </c>
      <c r="K274" s="1" t="s">
        <v>51</v>
      </c>
      <c r="L274" s="1" t="s">
        <v>52</v>
      </c>
      <c r="M274" s="1" t="s">
        <v>52</v>
      </c>
      <c r="N274" s="1" t="s">
        <v>1638</v>
      </c>
      <c r="O274" s="1" t="s">
        <v>136</v>
      </c>
      <c r="P274" s="1">
        <v>9677936109</v>
      </c>
      <c r="Q274" s="1" t="s">
        <v>82</v>
      </c>
      <c r="R274" s="1" t="s">
        <v>137</v>
      </c>
      <c r="S274" s="1" t="s">
        <v>58</v>
      </c>
      <c r="T274" s="1" t="s">
        <v>59</v>
      </c>
      <c r="U274" s="1" t="s">
        <v>84</v>
      </c>
      <c r="V274" s="1" t="s">
        <v>100</v>
      </c>
      <c r="W274" s="1" t="s">
        <v>126</v>
      </c>
      <c r="X274" s="1" t="s">
        <v>115</v>
      </c>
      <c r="Y274" s="1" t="s">
        <v>38</v>
      </c>
      <c r="Z274" s="1" t="s">
        <v>64</v>
      </c>
      <c r="AA274" s="1" t="s">
        <v>38</v>
      </c>
      <c r="AB274" s="1" t="s">
        <v>59</v>
      </c>
      <c r="AC274" s="1" t="s">
        <v>128</v>
      </c>
      <c r="AD274" s="1" t="s">
        <v>67</v>
      </c>
      <c r="AE274" s="1" t="s">
        <v>68</v>
      </c>
      <c r="AF274" s="1" t="s">
        <v>69</v>
      </c>
      <c r="AG274" s="1" t="s">
        <v>278</v>
      </c>
      <c r="AH274" s="1" t="s">
        <v>279</v>
      </c>
      <c r="AI274" s="1">
        <f>IFERROR(_xlfn.XLOOKUP(Table1[[#This Row],[Audio Url]],Qc!C:C,Qc!F:F),"")</f>
        <v>0</v>
      </c>
      <c r="AJ274" s="1" t="str">
        <f>IFERROR(_xlfn.XLOOKUP(Table1[[#This Row],[Audio Url]],Qc!C:C,Qc!E:E),"")</f>
        <v>Audio Not Playing</v>
      </c>
      <c r="AK274" s="1" t="s">
        <v>38</v>
      </c>
      <c r="AL274" s="1" t="s">
        <v>38</v>
      </c>
      <c r="AM274" s="1" t="s">
        <v>43</v>
      </c>
      <c r="AN274" s="1" t="s">
        <v>2243</v>
      </c>
      <c r="AO274" t="str">
        <f>IF(Table1[[#This Row],[Audio Duration (in secs)]]&gt;180,"Greater than 3 Minutes","Less than 3 Minutes")</f>
        <v>Greater than 3 Minutes</v>
      </c>
      <c r="AP27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274" t="str">
        <f>IFERROR(VLOOKUP(Table1[[#This Row],[சாதி/Caste]],MApping!$E$1:$F$10,2,0),"Others")</f>
        <v>MUSLIM</v>
      </c>
      <c r="AR274">
        <f>VLOOKUP(Table1[[#This Row],[பாலினம்/Gender]],Factor!$F$26:$I$28,4,0)</f>
        <v>0.8936170212765957</v>
      </c>
      <c r="AS274">
        <f>VLOOKUP(Table1[[#This Row],[பதிலளித்தவரின் வயது/Age Group]],Factor!$F$35:$I$39,4,0)</f>
        <v>0.84848484848484851</v>
      </c>
      <c r="AT274">
        <f>VLOOKUP(Table1[[#This Row],[பதிலளித்தவரின் வயது/Age Group]]&amp;Table1[[#This Row],[பாலினம்/Gender]],Factor!$A$45:$G$53,7,0)</f>
        <v>0.70000000000000007</v>
      </c>
      <c r="AU2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74">
        <f>VLOOKUP(Table1[[#This Row],[Rev Caste]],Factor!$F$59:$I$68,4,0)</f>
        <v>1.2600000000000002</v>
      </c>
      <c r="AW274">
        <f>Table1[[#This Row],[2021 Ae Factor]]*Table1[[#This Row],[Age &amp; Gender Factor]]</f>
        <v>1.4008399512072141</v>
      </c>
      <c r="AX274">
        <f t="shared" si="10"/>
        <v>10.608403300000001</v>
      </c>
      <c r="AY274">
        <f t="shared" si="11"/>
        <v>78.548892199999997</v>
      </c>
    </row>
    <row r="275" spans="1:51" x14ac:dyDescent="0.25">
      <c r="A275" s="1" t="s">
        <v>1639</v>
      </c>
      <c r="B275" s="1" t="s">
        <v>1640</v>
      </c>
      <c r="C275" s="2">
        <v>45873</v>
      </c>
      <c r="D275" s="1" t="s">
        <v>1641</v>
      </c>
      <c r="E275" s="1" t="s">
        <v>1636</v>
      </c>
      <c r="F275" s="1" t="s">
        <v>1642</v>
      </c>
      <c r="G275" s="1">
        <v>255</v>
      </c>
      <c r="H275" s="1" t="s">
        <v>37</v>
      </c>
      <c r="I275" s="1" t="s">
        <v>1291</v>
      </c>
      <c r="J275" s="1" t="s">
        <v>1292</v>
      </c>
      <c r="K275" s="1" t="s">
        <v>51</v>
      </c>
      <c r="L275" s="1" t="s">
        <v>52</v>
      </c>
      <c r="M275" s="1" t="s">
        <v>52</v>
      </c>
      <c r="N275" s="1" t="s">
        <v>1253</v>
      </c>
      <c r="O275" s="1" t="s">
        <v>55</v>
      </c>
      <c r="P275" s="1">
        <v>9043411078</v>
      </c>
      <c r="Q275" s="1" t="s">
        <v>56</v>
      </c>
      <c r="R275" s="1" t="s">
        <v>57</v>
      </c>
      <c r="S275" s="1" t="s">
        <v>114</v>
      </c>
      <c r="T275" s="1" t="s">
        <v>99</v>
      </c>
      <c r="U275" s="1" t="s">
        <v>60</v>
      </c>
      <c r="V275" s="1" t="s">
        <v>61</v>
      </c>
      <c r="W275" s="1" t="s">
        <v>441</v>
      </c>
      <c r="X275" s="1" t="s">
        <v>102</v>
      </c>
      <c r="Y275" s="1" t="s">
        <v>289</v>
      </c>
      <c r="Z275" s="1" t="s">
        <v>64</v>
      </c>
      <c r="AA275" s="1" t="s">
        <v>38</v>
      </c>
      <c r="AB275" s="1" t="s">
        <v>65</v>
      </c>
      <c r="AC275" s="1" t="s">
        <v>66</v>
      </c>
      <c r="AD275" s="1" t="s">
        <v>103</v>
      </c>
      <c r="AE275" s="1" t="s">
        <v>68</v>
      </c>
      <c r="AF275" s="1" t="s">
        <v>383</v>
      </c>
      <c r="AG275" s="1" t="s">
        <v>319</v>
      </c>
      <c r="AH275" s="1" t="s">
        <v>38</v>
      </c>
      <c r="AI275" s="1">
        <f>IFERROR(_xlfn.XLOOKUP(Table1[[#This Row],[Audio Url]],Qc!C:C,Qc!F:F),"")</f>
        <v>0</v>
      </c>
      <c r="AJ275" s="1" t="str">
        <f>IFERROR(_xlfn.XLOOKUP(Table1[[#This Row],[Audio Url]],Qc!C:C,Qc!E:E),"")</f>
        <v>Correctly Done</v>
      </c>
      <c r="AK275" s="1" t="s">
        <v>38</v>
      </c>
      <c r="AL275" s="1" t="s">
        <v>38</v>
      </c>
      <c r="AM275" s="1" t="s">
        <v>43</v>
      </c>
      <c r="AN275" s="1" t="s">
        <v>2243</v>
      </c>
      <c r="AO275" t="str">
        <f>IF(Table1[[#This Row],[Audio Duration (in secs)]]&gt;180,"Greater than 3 Minutes","Less than 3 Minutes")</f>
        <v>Greater than 3 Minutes</v>
      </c>
      <c r="AP27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75" t="str">
        <f>IFERROR(VLOOKUP(Table1[[#This Row],[சாதி/Caste]],MApping!$E$1:$F$10,2,0),"Others")</f>
        <v>Others</v>
      </c>
      <c r="AR275">
        <f>VLOOKUP(Table1[[#This Row],[பாலினம்/Gender]],Factor!$F$26:$I$28,4,0)</f>
        <v>1.1351351351351351</v>
      </c>
      <c r="AS275">
        <f>VLOOKUP(Table1[[#This Row],[பதிலளித்தவரின் வயது/Age Group]],Factor!$F$35:$I$39,4,0)</f>
        <v>1.2824427480916032</v>
      </c>
      <c r="AT275">
        <f>VLOOKUP(Table1[[#This Row],[பதிலளித்தவரின் வயது/Age Group]]&amp;Table1[[#This Row],[பாலினம்/Gender]],Factor!$A$45:$G$53,7,0)</f>
        <v>1.9534883720930234</v>
      </c>
      <c r="AU2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5">
        <f>VLOOKUP(Table1[[#This Row],[Rev Caste]],Factor!$F$59:$I$68,4,0)</f>
        <v>5.9154929577464786E-2</v>
      </c>
      <c r="AW275">
        <f>Table1[[#This Row],[2021 Ae Factor]]*Table1[[#This Row],[Age &amp; Gender Factor]]</f>
        <v>1.1563355157222239</v>
      </c>
      <c r="AX275">
        <f t="shared" si="10"/>
        <v>10.608349199999999</v>
      </c>
      <c r="AY275">
        <f t="shared" si="11"/>
        <v>78.548867900000005</v>
      </c>
    </row>
    <row r="276" spans="1:51" x14ac:dyDescent="0.25">
      <c r="A276" s="1" t="s">
        <v>1643</v>
      </c>
      <c r="B276" s="1" t="s">
        <v>1644</v>
      </c>
      <c r="C276" s="2">
        <v>45874</v>
      </c>
      <c r="D276" s="1" t="s">
        <v>1645</v>
      </c>
      <c r="E276" s="1" t="s">
        <v>1646</v>
      </c>
      <c r="F276" s="1" t="s">
        <v>1647</v>
      </c>
      <c r="G276" s="1">
        <v>385</v>
      </c>
      <c r="H276" s="1" t="s">
        <v>37</v>
      </c>
      <c r="I276" s="1" t="s">
        <v>1283</v>
      </c>
      <c r="J276" s="1" t="s">
        <v>1284</v>
      </c>
      <c r="K276" s="1" t="s">
        <v>51</v>
      </c>
      <c r="L276" s="1" t="s">
        <v>52</v>
      </c>
      <c r="M276" s="1" t="s">
        <v>52</v>
      </c>
      <c r="N276" s="1" t="s">
        <v>1648</v>
      </c>
      <c r="O276" s="1" t="s">
        <v>136</v>
      </c>
      <c r="P276" s="1">
        <v>9940956843</v>
      </c>
      <c r="Q276" s="1" t="s">
        <v>56</v>
      </c>
      <c r="R276" s="1" t="s">
        <v>137</v>
      </c>
      <c r="S276" s="1" t="s">
        <v>58</v>
      </c>
      <c r="T276" s="1" t="s">
        <v>59</v>
      </c>
      <c r="U276" s="1" t="s">
        <v>60</v>
      </c>
      <c r="V276" s="1" t="s">
        <v>166</v>
      </c>
      <c r="W276" s="1" t="s">
        <v>441</v>
      </c>
      <c r="X276" s="1" t="s">
        <v>296</v>
      </c>
      <c r="Y276" s="1" t="s">
        <v>38</v>
      </c>
      <c r="Z276" s="1" t="s">
        <v>127</v>
      </c>
      <c r="AA276" s="1" t="s">
        <v>139</v>
      </c>
      <c r="AB276" s="1" t="s">
        <v>59</v>
      </c>
      <c r="AC276" s="1" t="s">
        <v>86</v>
      </c>
      <c r="AD276" s="1" t="s">
        <v>67</v>
      </c>
      <c r="AE276" s="1" t="s">
        <v>68</v>
      </c>
      <c r="AF276" s="1" t="s">
        <v>3054</v>
      </c>
      <c r="AG276" s="1" t="s">
        <v>89</v>
      </c>
      <c r="AH276" s="1" t="s">
        <v>38</v>
      </c>
      <c r="AI276" s="1" t="str">
        <f>IFERROR(_xlfn.XLOOKUP(Table1[[#This Row],[Audio Url]],Qc!C:C,Qc!F:F),"")</f>
        <v xml:space="preserve">She said the salary would be 10,000, but they entered it as 10,000 to 25,000 into the 
system.
</v>
      </c>
      <c r="AJ276" s="1" t="str">
        <f>IFERROR(_xlfn.XLOOKUP(Table1[[#This Row],[Audio Url]],Qc!C:C,Qc!E:E),"")</f>
        <v>Correctly Done</v>
      </c>
      <c r="AK276" s="1" t="s">
        <v>38</v>
      </c>
      <c r="AL276" s="1" t="s">
        <v>38</v>
      </c>
      <c r="AM276" s="1" t="s">
        <v>43</v>
      </c>
      <c r="AN276" s="1" t="s">
        <v>2243</v>
      </c>
      <c r="AO276" t="str">
        <f>IF(Table1[[#This Row],[Audio Duration (in secs)]]&gt;180,"Greater than 3 Minutes","Less than 3 Minutes")</f>
        <v>Greater than 3 Minutes</v>
      </c>
      <c r="AP27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76" t="str">
        <f>IFERROR(VLOOKUP(Table1[[#This Row],[சாதி/Caste]],MApping!$E$1:$F$10,2,0),"Others")</f>
        <v>Others</v>
      </c>
      <c r="AR276">
        <f>VLOOKUP(Table1[[#This Row],[பாலினம்/Gender]],Factor!$F$26:$I$28,4,0)</f>
        <v>0.8936170212765957</v>
      </c>
      <c r="AS276">
        <f>VLOOKUP(Table1[[#This Row],[பதிலளித்தவரின் வயது/Age Group]],Factor!$F$35:$I$39,4,0)</f>
        <v>1.2824427480916032</v>
      </c>
      <c r="AT276">
        <f>VLOOKUP(Table1[[#This Row],[பதிலளித்தவரின் வயது/Age Group]]&amp;Table1[[#This Row],[பாலினம்/Gender]],Factor!$A$45:$G$53,7,0)</f>
        <v>0.95454545454545459</v>
      </c>
      <c r="AU2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6">
        <f>VLOOKUP(Table1[[#This Row],[Rev Caste]],Factor!$F$59:$I$68,4,0)</f>
        <v>5.9154929577464786E-2</v>
      </c>
      <c r="AW276">
        <f>Table1[[#This Row],[2021 Ae Factor]]*Table1[[#This Row],[Age &amp; Gender Factor]]</f>
        <v>0.95454545454545459</v>
      </c>
      <c r="AX276">
        <f t="shared" ref="AX276:AX301" si="12">VALUE(MID(D276,2,FIND(",",D276)-2))</f>
        <v>10.725465</v>
      </c>
      <c r="AY276">
        <f t="shared" ref="AY276:AY301" si="13">VALUE(MID(D276, FIND(",",D276)+2, FIND(")",D276)-FIND(",",D276)-2))</f>
        <v>78.632718299999993</v>
      </c>
    </row>
    <row r="277" spans="1:51" x14ac:dyDescent="0.25">
      <c r="A277" s="1" t="s">
        <v>1649</v>
      </c>
      <c r="B277" s="1" t="s">
        <v>1650</v>
      </c>
      <c r="C277" s="2">
        <v>45874</v>
      </c>
      <c r="D277" s="1" t="s">
        <v>1651</v>
      </c>
      <c r="E277" s="1" t="s">
        <v>1646</v>
      </c>
      <c r="F277" s="1" t="s">
        <v>1652</v>
      </c>
      <c r="G277" s="1">
        <v>364</v>
      </c>
      <c r="H277" s="1" t="s">
        <v>37</v>
      </c>
      <c r="I277" s="1" t="s">
        <v>1291</v>
      </c>
      <c r="J277" s="1" t="s">
        <v>1292</v>
      </c>
      <c r="K277" s="1" t="s">
        <v>51</v>
      </c>
      <c r="L277" s="1" t="s">
        <v>52</v>
      </c>
      <c r="M277" s="1" t="s">
        <v>52</v>
      </c>
      <c r="N277" s="1" t="s">
        <v>1653</v>
      </c>
      <c r="O277" s="1" t="s">
        <v>136</v>
      </c>
      <c r="P277" s="1">
        <v>9025772137</v>
      </c>
      <c r="Q277" s="1" t="s">
        <v>82</v>
      </c>
      <c r="R277" s="1" t="s">
        <v>137</v>
      </c>
      <c r="S277" s="1" t="s">
        <v>114</v>
      </c>
      <c r="T277" s="1" t="s">
        <v>59</v>
      </c>
      <c r="U277" s="1" t="s">
        <v>302</v>
      </c>
      <c r="V277" s="1" t="s">
        <v>186</v>
      </c>
      <c r="W277" s="1" t="s">
        <v>126</v>
      </c>
      <c r="X277" s="1" t="s">
        <v>296</v>
      </c>
      <c r="Y277" s="1" t="s">
        <v>38</v>
      </c>
      <c r="Z277" s="1" t="s">
        <v>64</v>
      </c>
      <c r="AA277" s="1" t="s">
        <v>38</v>
      </c>
      <c r="AB277" s="1" t="s">
        <v>85</v>
      </c>
      <c r="AC277" s="1" t="s">
        <v>128</v>
      </c>
      <c r="AD277" s="1" t="s">
        <v>87</v>
      </c>
      <c r="AE277" s="1" t="s">
        <v>68</v>
      </c>
      <c r="AF277" s="1" t="s">
        <v>69</v>
      </c>
      <c r="AG277" s="1" t="s">
        <v>89</v>
      </c>
      <c r="AH277" s="1" t="s">
        <v>38</v>
      </c>
      <c r="AI277" s="1">
        <f>IFERROR(_xlfn.XLOOKUP(Table1[[#This Row],[Audio Url]],Qc!C:C,Qc!F:F),"")</f>
        <v>0</v>
      </c>
      <c r="AJ277" s="1" t="str">
        <f>IFERROR(_xlfn.XLOOKUP(Table1[[#This Row],[Audio Url]],Qc!C:C,Qc!E:E),"")</f>
        <v>Correctly Done</v>
      </c>
      <c r="AK277" s="1" t="s">
        <v>38</v>
      </c>
      <c r="AL277" s="1" t="s">
        <v>38</v>
      </c>
      <c r="AM277" s="1" t="s">
        <v>43</v>
      </c>
      <c r="AN277" s="1" t="s">
        <v>2243</v>
      </c>
      <c r="AO277" t="str">
        <f>IF(Table1[[#This Row],[Audio Duration (in secs)]]&gt;180,"Greater than 3 Minutes","Less than 3 Minutes")</f>
        <v>Greater than 3 Minutes</v>
      </c>
      <c r="AP27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77" t="str">
        <f>IFERROR(VLOOKUP(Table1[[#This Row],[சாதி/Caste]],MApping!$E$1:$F$10,2,0),"Others")</f>
        <v>Others</v>
      </c>
      <c r="AR277">
        <f>VLOOKUP(Table1[[#This Row],[பாலினம்/Gender]],Factor!$F$26:$I$28,4,0)</f>
        <v>0.8936170212765957</v>
      </c>
      <c r="AS277">
        <f>VLOOKUP(Table1[[#This Row],[பதிலளித்தவரின் வயது/Age Group]],Factor!$F$35:$I$39,4,0)</f>
        <v>0.84848484848484851</v>
      </c>
      <c r="AT277">
        <f>VLOOKUP(Table1[[#This Row],[பதிலளித்தவரின் வயது/Age Group]]&amp;Table1[[#This Row],[பாலினம்/Gender]],Factor!$A$45:$G$53,7,0)</f>
        <v>0.70000000000000007</v>
      </c>
      <c r="AU2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77">
        <f>VLOOKUP(Table1[[#This Row],[Rev Caste]],Factor!$F$59:$I$68,4,0)</f>
        <v>5.9154929577464786E-2</v>
      </c>
      <c r="AW277">
        <f>Table1[[#This Row],[2021 Ae Factor]]*Table1[[#This Row],[Age &amp; Gender Factor]]</f>
        <v>0.70000000000000007</v>
      </c>
      <c r="AX277">
        <f t="shared" si="12"/>
        <v>10.725358099999999</v>
      </c>
      <c r="AY277">
        <f t="shared" si="13"/>
        <v>78.6326593</v>
      </c>
    </row>
    <row r="278" spans="1:51" x14ac:dyDescent="0.25">
      <c r="A278" s="1" t="s">
        <v>1654</v>
      </c>
      <c r="B278" s="1" t="s">
        <v>1655</v>
      </c>
      <c r="C278" s="2">
        <v>45874</v>
      </c>
      <c r="D278" s="1" t="s">
        <v>1656</v>
      </c>
      <c r="E278" s="1" t="s">
        <v>1646</v>
      </c>
      <c r="F278" s="1" t="s">
        <v>1657</v>
      </c>
      <c r="G278" s="1">
        <v>302</v>
      </c>
      <c r="H278" s="1" t="s">
        <v>37</v>
      </c>
      <c r="I278" s="1" t="s">
        <v>1283</v>
      </c>
      <c r="J278" s="1" t="s">
        <v>1284</v>
      </c>
      <c r="K278" s="1" t="s">
        <v>51</v>
      </c>
      <c r="L278" s="1" t="s">
        <v>52</v>
      </c>
      <c r="M278" s="1" t="s">
        <v>52</v>
      </c>
      <c r="N278" s="1" t="s">
        <v>1658</v>
      </c>
      <c r="O278" s="1" t="s">
        <v>136</v>
      </c>
      <c r="P278" s="1">
        <v>9566354257</v>
      </c>
      <c r="Q278" s="1" t="s">
        <v>361</v>
      </c>
      <c r="R278" s="1" t="s">
        <v>137</v>
      </c>
      <c r="S278" s="1" t="s">
        <v>58</v>
      </c>
      <c r="T278" s="1" t="s">
        <v>59</v>
      </c>
      <c r="U278" s="1" t="s">
        <v>60</v>
      </c>
      <c r="V278" s="1" t="s">
        <v>61</v>
      </c>
      <c r="W278" s="1" t="s">
        <v>62</v>
      </c>
      <c r="X278" s="1" t="s">
        <v>102</v>
      </c>
      <c r="Y278" s="1" t="s">
        <v>289</v>
      </c>
      <c r="Z278" s="1" t="s">
        <v>64</v>
      </c>
      <c r="AA278" s="1" t="s">
        <v>38</v>
      </c>
      <c r="AB278" s="1" t="s">
        <v>85</v>
      </c>
      <c r="AC278" s="1" t="s">
        <v>86</v>
      </c>
      <c r="AD278" s="1" t="s">
        <v>67</v>
      </c>
      <c r="AE278" s="1" t="s">
        <v>480</v>
      </c>
      <c r="AF278" s="1" t="s">
        <v>69</v>
      </c>
      <c r="AG278" s="1" t="s">
        <v>89</v>
      </c>
      <c r="AH278" s="1" t="s">
        <v>38</v>
      </c>
      <c r="AI278" s="1">
        <f>IFERROR(_xlfn.XLOOKUP(Table1[[#This Row],[Audio Url]],Qc!C:C,Qc!F:F),"")</f>
        <v>0</v>
      </c>
      <c r="AJ278" s="1" t="str">
        <f>IFERROR(_xlfn.XLOOKUP(Table1[[#This Row],[Audio Url]],Qc!C:C,Qc!E:E),"")</f>
        <v>Correctly Done</v>
      </c>
      <c r="AK278" s="1" t="s">
        <v>38</v>
      </c>
      <c r="AL278" s="1" t="s">
        <v>38</v>
      </c>
      <c r="AM278" s="1" t="s">
        <v>43</v>
      </c>
      <c r="AN278" s="1" t="s">
        <v>2243</v>
      </c>
      <c r="AO278" t="str">
        <f>IF(Table1[[#This Row],[Audio Duration (in secs)]]&gt;180,"Greater than 3 Minutes","Less than 3 Minutes")</f>
        <v>Greater than 3 Minutes</v>
      </c>
      <c r="AP27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78" t="str">
        <f>IFERROR(VLOOKUP(Table1[[#This Row],[சாதி/Caste]],MApping!$E$1:$F$10,2,0),"Others")</f>
        <v>Others</v>
      </c>
      <c r="AR278">
        <f>VLOOKUP(Table1[[#This Row],[பாலினம்/Gender]],Factor!$F$26:$I$28,4,0)</f>
        <v>0.8936170212765957</v>
      </c>
      <c r="AS278">
        <f>VLOOKUP(Table1[[#This Row],[பதிலளித்தவரின் வயது/Age Group]],Factor!$F$35:$I$39,4,0)</f>
        <v>0.96923076923076912</v>
      </c>
      <c r="AT278">
        <f>VLOOKUP(Table1[[#This Row],[பதிலளித்தவரின் வயது/Age Group]]&amp;Table1[[#This Row],[பாலினம்/Gender]],Factor!$A$45:$G$53,7,0)</f>
        <v>1.1666666666666667</v>
      </c>
      <c r="AU2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8">
        <f>VLOOKUP(Table1[[#This Row],[Rev Caste]],Factor!$F$59:$I$68,4,0)</f>
        <v>5.9154929577464786E-2</v>
      </c>
      <c r="AW278">
        <f>Table1[[#This Row],[2021 Ae Factor]]*Table1[[#This Row],[Age &amp; Gender Factor]]</f>
        <v>0.690589266334106</v>
      </c>
      <c r="AX278">
        <f t="shared" si="12"/>
        <v>10.725275</v>
      </c>
      <c r="AY278">
        <f t="shared" si="13"/>
        <v>78.632613300000003</v>
      </c>
    </row>
    <row r="279" spans="1:51" x14ac:dyDescent="0.25">
      <c r="A279" s="1" t="s">
        <v>1659</v>
      </c>
      <c r="B279" s="1" t="s">
        <v>1660</v>
      </c>
      <c r="C279" s="2">
        <v>45874</v>
      </c>
      <c r="D279" s="1" t="s">
        <v>1661</v>
      </c>
      <c r="E279" s="1" t="s">
        <v>1662</v>
      </c>
      <c r="F279" s="1" t="s">
        <v>1663</v>
      </c>
      <c r="G279" s="1">
        <v>326</v>
      </c>
      <c r="H279" s="1" t="s">
        <v>37</v>
      </c>
      <c r="I279" s="1" t="s">
        <v>1291</v>
      </c>
      <c r="J279" s="1" t="s">
        <v>1292</v>
      </c>
      <c r="K279" s="1" t="s">
        <v>51</v>
      </c>
      <c r="L279" s="1" t="s">
        <v>52</v>
      </c>
      <c r="M279" s="1" t="s">
        <v>52</v>
      </c>
      <c r="N279" s="1" t="s">
        <v>1664</v>
      </c>
      <c r="O279" s="1" t="s">
        <v>55</v>
      </c>
      <c r="P279" s="1">
        <v>7094676535</v>
      </c>
      <c r="Q279" s="1" t="s">
        <v>56</v>
      </c>
      <c r="R279" s="1" t="s">
        <v>57</v>
      </c>
      <c r="S279" s="1" t="s">
        <v>58</v>
      </c>
      <c r="T279" s="1" t="s">
        <v>59</v>
      </c>
      <c r="U279" s="1" t="s">
        <v>84</v>
      </c>
      <c r="V279" s="1" t="s">
        <v>61</v>
      </c>
      <c r="W279" s="1" t="s">
        <v>62</v>
      </c>
      <c r="X279" s="1" t="s">
        <v>63</v>
      </c>
      <c r="Y279" s="1" t="s">
        <v>38</v>
      </c>
      <c r="Z279" s="1" t="s">
        <v>64</v>
      </c>
      <c r="AA279" s="1" t="s">
        <v>38</v>
      </c>
      <c r="AB279" s="1" t="s">
        <v>85</v>
      </c>
      <c r="AC279" s="1" t="s">
        <v>66</v>
      </c>
      <c r="AD279" s="1" t="s">
        <v>67</v>
      </c>
      <c r="AE279" s="1" t="s">
        <v>624</v>
      </c>
      <c r="AF279" s="1" t="s">
        <v>104</v>
      </c>
      <c r="AG279" s="1" t="s">
        <v>118</v>
      </c>
      <c r="AH279" s="1" t="s">
        <v>119</v>
      </c>
      <c r="AI279" s="1" t="str">
        <f>IFERROR(_xlfn.XLOOKUP(Table1[[#This Row],[Audio Url]],Qc!C:C,Qc!F:F),"")</f>
        <v>he said hindu pallar but they entered pallar sc</v>
      </c>
      <c r="AJ279" s="1" t="str">
        <f>IFERROR(_xlfn.XLOOKUP(Table1[[#This Row],[Audio Url]],Qc!C:C,Qc!E:E),"")</f>
        <v>Correctly Done</v>
      </c>
      <c r="AK279" s="1" t="s">
        <v>38</v>
      </c>
      <c r="AL279" s="1" t="s">
        <v>38</v>
      </c>
      <c r="AM279" s="1" t="s">
        <v>43</v>
      </c>
      <c r="AN279" s="1" t="s">
        <v>2243</v>
      </c>
      <c r="AO279" t="str">
        <f>IF(Table1[[#This Row],[Audio Duration (in secs)]]&gt;180,"Greater than 3 Minutes","Less than 3 Minutes")</f>
        <v>Greater than 3 Minutes</v>
      </c>
      <c r="AP27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79" t="str">
        <f>IFERROR(VLOOKUP(Table1[[#This Row],[சாதி/Caste]],MApping!$E$1:$F$10,2,0),"Others")</f>
        <v>PALLAR SC</v>
      </c>
      <c r="AR279">
        <f>VLOOKUP(Table1[[#This Row],[பாலினம்/Gender]],Factor!$F$26:$I$28,4,0)</f>
        <v>1.1351351351351351</v>
      </c>
      <c r="AS279">
        <f>VLOOKUP(Table1[[#This Row],[பதிலளித்தவரின் வயது/Age Group]],Factor!$F$35:$I$39,4,0)</f>
        <v>1.2824427480916032</v>
      </c>
      <c r="AT279">
        <f>VLOOKUP(Table1[[#This Row],[பதிலளித்தவரின் வயது/Age Group]]&amp;Table1[[#This Row],[பாலினம்/Gender]],Factor!$A$45:$G$53,7,0)</f>
        <v>1.9534883720930234</v>
      </c>
      <c r="AU2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79">
        <f>VLOOKUP(Table1[[#This Row],[Rev Caste]],Factor!$F$59:$I$68,4,0)</f>
        <v>2.1</v>
      </c>
      <c r="AW279">
        <f>Table1[[#This Row],[2021 Ae Factor]]*Table1[[#This Row],[Age &amp; Gender Factor]]</f>
        <v>1.1563355157222239</v>
      </c>
      <c r="AX279">
        <f t="shared" si="12"/>
        <v>10.7262284</v>
      </c>
      <c r="AY279">
        <f t="shared" si="13"/>
        <v>78.634022200000004</v>
      </c>
    </row>
    <row r="280" spans="1:51" x14ac:dyDescent="0.25">
      <c r="A280" s="1" t="s">
        <v>1665</v>
      </c>
      <c r="B280" s="1" t="s">
        <v>1666</v>
      </c>
      <c r="C280" s="2">
        <v>45874</v>
      </c>
      <c r="D280" s="1" t="s">
        <v>1667</v>
      </c>
      <c r="E280" s="1" t="s">
        <v>1668</v>
      </c>
      <c r="F280" s="1" t="s">
        <v>1669</v>
      </c>
      <c r="G280" s="1">
        <v>284</v>
      </c>
      <c r="H280" s="1" t="s">
        <v>37</v>
      </c>
      <c r="I280" s="1" t="s">
        <v>1283</v>
      </c>
      <c r="J280" s="1" t="s">
        <v>1284</v>
      </c>
      <c r="K280" s="1" t="s">
        <v>51</v>
      </c>
      <c r="L280" s="1" t="s">
        <v>52</v>
      </c>
      <c r="M280" s="1" t="s">
        <v>52</v>
      </c>
      <c r="N280" s="1" t="s">
        <v>1670</v>
      </c>
      <c r="O280" s="1" t="s">
        <v>136</v>
      </c>
      <c r="P280" s="1">
        <v>9789376775</v>
      </c>
      <c r="Q280" s="1" t="s">
        <v>56</v>
      </c>
      <c r="R280" s="1" t="s">
        <v>137</v>
      </c>
      <c r="S280" s="1" t="s">
        <v>58</v>
      </c>
      <c r="T280" s="1" t="s">
        <v>138</v>
      </c>
      <c r="U280" s="1" t="s">
        <v>84</v>
      </c>
      <c r="V280" s="1" t="s">
        <v>296</v>
      </c>
      <c r="W280" s="1" t="s">
        <v>441</v>
      </c>
      <c r="X280" s="1" t="s">
        <v>102</v>
      </c>
      <c r="Y280" s="1" t="s">
        <v>289</v>
      </c>
      <c r="Z280" s="1" t="s">
        <v>127</v>
      </c>
      <c r="AA280" s="1" t="s">
        <v>61</v>
      </c>
      <c r="AB280" s="1" t="s">
        <v>65</v>
      </c>
      <c r="AC280" s="1" t="s">
        <v>66</v>
      </c>
      <c r="AD280" s="1" t="s">
        <v>87</v>
      </c>
      <c r="AE280" s="1" t="s">
        <v>68</v>
      </c>
      <c r="AF280" s="1" t="s">
        <v>69</v>
      </c>
      <c r="AG280" s="1" t="s">
        <v>89</v>
      </c>
      <c r="AH280" s="1" t="s">
        <v>521</v>
      </c>
      <c r="AI280" s="1">
        <f>IFERROR(_xlfn.XLOOKUP(Table1[[#This Row],[Audio Url]],Qc!C:C,Qc!F:F),"")</f>
        <v>0</v>
      </c>
      <c r="AJ280" s="1" t="str">
        <f>IFERROR(_xlfn.XLOOKUP(Table1[[#This Row],[Audio Url]],Qc!C:C,Qc!E:E),"")</f>
        <v>Correctly Done</v>
      </c>
      <c r="AK280" s="1" t="s">
        <v>38</v>
      </c>
      <c r="AL280" s="1" t="s">
        <v>38</v>
      </c>
      <c r="AM280" s="1" t="s">
        <v>43</v>
      </c>
      <c r="AN280" s="1" t="s">
        <v>2243</v>
      </c>
      <c r="AO280" t="str">
        <f>IF(Table1[[#This Row],[Audio Duration (in secs)]]&gt;180,"Greater than 3 Minutes","Less than 3 Minutes")</f>
        <v>Greater than 3 Minutes</v>
      </c>
      <c r="AP28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80" t="str">
        <f>IFERROR(VLOOKUP(Table1[[#This Row],[சாதி/Caste]],MApping!$E$1:$F$10,2,0),"Others")</f>
        <v>CHOLIA VELLALAR</v>
      </c>
      <c r="AR280">
        <f>VLOOKUP(Table1[[#This Row],[பாலினம்/Gender]],Factor!$F$26:$I$28,4,0)</f>
        <v>0.8936170212765957</v>
      </c>
      <c r="AS280">
        <f>VLOOKUP(Table1[[#This Row],[பதிலளித்தவரின் வயது/Age Group]],Factor!$F$35:$I$39,4,0)</f>
        <v>1.2824427480916032</v>
      </c>
      <c r="AT280">
        <f>VLOOKUP(Table1[[#This Row],[பதிலளித்தவரின் வயது/Age Group]]&amp;Table1[[#This Row],[பாலினம்/Gender]],Factor!$A$45:$G$53,7,0)</f>
        <v>0.95454545454545459</v>
      </c>
      <c r="AU2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280">
        <f>VLOOKUP(Table1[[#This Row],[Rev Caste]],Factor!$F$59:$I$68,4,0)</f>
        <v>1.3125</v>
      </c>
      <c r="AW280">
        <f>Table1[[#This Row],[2021 Ae Factor]]*Table1[[#This Row],[Age &amp; Gender Factor]]</f>
        <v>1.2576534742742362</v>
      </c>
      <c r="AX280">
        <f t="shared" si="12"/>
        <v>10.6025831</v>
      </c>
      <c r="AY280">
        <f t="shared" si="13"/>
        <v>78.543465999999995</v>
      </c>
    </row>
    <row r="281" spans="1:51" x14ac:dyDescent="0.25">
      <c r="A281" s="1" t="s">
        <v>1671</v>
      </c>
      <c r="B281" s="1" t="s">
        <v>1672</v>
      </c>
      <c r="C281" s="2">
        <v>45874</v>
      </c>
      <c r="D281" s="1" t="s">
        <v>1673</v>
      </c>
      <c r="E281" s="1" t="s">
        <v>1674</v>
      </c>
      <c r="F281" s="1" t="s">
        <v>1675</v>
      </c>
      <c r="G281" s="1">
        <v>386</v>
      </c>
      <c r="H281" s="1" t="s">
        <v>37</v>
      </c>
      <c r="I281" s="1" t="s">
        <v>1291</v>
      </c>
      <c r="J281" s="1" t="s">
        <v>1292</v>
      </c>
      <c r="K281" s="1" t="s">
        <v>51</v>
      </c>
      <c r="L281" s="1" t="s">
        <v>52</v>
      </c>
      <c r="M281" s="1" t="s">
        <v>52</v>
      </c>
      <c r="N281" s="1" t="s">
        <v>1676</v>
      </c>
      <c r="O281" s="1" t="s">
        <v>136</v>
      </c>
      <c r="P281" s="1">
        <v>9943173683</v>
      </c>
      <c r="Q281" s="1" t="s">
        <v>82</v>
      </c>
      <c r="R281" s="1" t="s">
        <v>220</v>
      </c>
      <c r="S281" s="1" t="s">
        <v>114</v>
      </c>
      <c r="T281" s="1" t="s">
        <v>138</v>
      </c>
      <c r="U281" s="1" t="s">
        <v>60</v>
      </c>
      <c r="V281" s="1" t="s">
        <v>186</v>
      </c>
      <c r="W281" s="1" t="s">
        <v>62</v>
      </c>
      <c r="X281" s="1" t="s">
        <v>63</v>
      </c>
      <c r="Y281" s="1" t="s">
        <v>38</v>
      </c>
      <c r="Z281" s="1" t="s">
        <v>64</v>
      </c>
      <c r="AA281" s="1" t="s">
        <v>38</v>
      </c>
      <c r="AB281" s="1" t="s">
        <v>85</v>
      </c>
      <c r="AC281" s="1" t="s">
        <v>128</v>
      </c>
      <c r="AD281" s="1" t="s">
        <v>87</v>
      </c>
      <c r="AE281" s="1" t="s">
        <v>102</v>
      </c>
      <c r="AF281" s="1" t="s">
        <v>69</v>
      </c>
      <c r="AG281" s="1" t="s">
        <v>118</v>
      </c>
      <c r="AH281" s="1" t="s">
        <v>2831</v>
      </c>
      <c r="AI281" s="1" t="str">
        <f>IFERROR(_xlfn.XLOOKUP(Table1[[#This Row],[Audio Url]],Qc!C:C,Qc!F:F),"")</f>
        <v>name is divya . she said arunthathiyar but they didn't enter the column.</v>
      </c>
      <c r="AJ281" s="1" t="str">
        <f>IFERROR(_xlfn.XLOOKUP(Table1[[#This Row],[Audio Url]],Qc!C:C,Qc!E:E),"")</f>
        <v>Correctly Done</v>
      </c>
      <c r="AK281" s="1" t="s">
        <v>38</v>
      </c>
      <c r="AL281" s="1" t="s">
        <v>38</v>
      </c>
      <c r="AM281" s="1" t="s">
        <v>43</v>
      </c>
      <c r="AN281" s="1" t="s">
        <v>2243</v>
      </c>
      <c r="AO281" t="str">
        <f>IF(Table1[[#This Row],[Audio Duration (in secs)]]&gt;180,"Greater than 3 Minutes","Less than 3 Minutes")</f>
        <v>Greater than 3 Minutes</v>
      </c>
      <c r="AP28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81" t="str">
        <f>IFERROR(VLOOKUP(Table1[[#This Row],[சாதி/Caste]],MApping!$E$1:$F$10,2,0),"Others")</f>
        <v>Others</v>
      </c>
      <c r="AR281">
        <f>VLOOKUP(Table1[[#This Row],[பாலினம்/Gender]],Factor!$F$26:$I$28,4,0)</f>
        <v>0.8936170212765957</v>
      </c>
      <c r="AS281">
        <f>VLOOKUP(Table1[[#This Row],[பதிலளித்தவரின் வயது/Age Group]],Factor!$F$35:$I$39,4,0)</f>
        <v>0.84848484848484851</v>
      </c>
      <c r="AT281">
        <f>VLOOKUP(Table1[[#This Row],[பதிலளித்தவரின் வயது/Age Group]]&amp;Table1[[#This Row],[பாலினம்/Gender]],Factor!$A$45:$G$53,7,0)</f>
        <v>0.70000000000000007</v>
      </c>
      <c r="AU2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81">
        <f>VLOOKUP(Table1[[#This Row],[Rev Caste]],Factor!$F$59:$I$68,4,0)</f>
        <v>5.9154929577464786E-2</v>
      </c>
      <c r="AW281">
        <f>Table1[[#This Row],[2021 Ae Factor]]*Table1[[#This Row],[Age &amp; Gender Factor]]</f>
        <v>0.70000000000000007</v>
      </c>
      <c r="AX281">
        <f t="shared" si="12"/>
        <v>10.602430500000001</v>
      </c>
      <c r="AY281">
        <f t="shared" si="13"/>
        <v>78.542823499999997</v>
      </c>
    </row>
    <row r="282" spans="1:51" x14ac:dyDescent="0.25">
      <c r="A282" s="1" t="s">
        <v>1677</v>
      </c>
      <c r="B282" s="1" t="s">
        <v>1678</v>
      </c>
      <c r="C282" s="2">
        <v>45874</v>
      </c>
      <c r="D282" s="1" t="s">
        <v>1679</v>
      </c>
      <c r="E282" s="1" t="s">
        <v>1674</v>
      </c>
      <c r="F282" s="1" t="s">
        <v>1680</v>
      </c>
      <c r="G282" s="1">
        <v>326</v>
      </c>
      <c r="H282" s="1" t="s">
        <v>37</v>
      </c>
      <c r="I282" s="1" t="s">
        <v>1283</v>
      </c>
      <c r="J282" s="1" t="s">
        <v>1284</v>
      </c>
      <c r="K282" s="1" t="s">
        <v>51</v>
      </c>
      <c r="L282" s="1" t="s">
        <v>52</v>
      </c>
      <c r="M282" s="1" t="s">
        <v>52</v>
      </c>
      <c r="N282" s="1" t="s">
        <v>1298</v>
      </c>
      <c r="O282" s="1" t="s">
        <v>136</v>
      </c>
      <c r="P282" s="1">
        <v>8220191951</v>
      </c>
      <c r="Q282" s="1" t="s">
        <v>56</v>
      </c>
      <c r="R282" s="1" t="s">
        <v>137</v>
      </c>
      <c r="S282" s="1" t="s">
        <v>58</v>
      </c>
      <c r="T282" s="1" t="s">
        <v>138</v>
      </c>
      <c r="U282" s="1" t="s">
        <v>84</v>
      </c>
      <c r="V282" s="1" t="s">
        <v>61</v>
      </c>
      <c r="W282" s="1" t="s">
        <v>441</v>
      </c>
      <c r="X282" s="1" t="s">
        <v>102</v>
      </c>
      <c r="Y282" s="1" t="s">
        <v>96</v>
      </c>
      <c r="Z282" s="1" t="s">
        <v>64</v>
      </c>
      <c r="AA282" s="1" t="s">
        <v>38</v>
      </c>
      <c r="AB282" s="1" t="s">
        <v>65</v>
      </c>
      <c r="AC282" s="1" t="s">
        <v>128</v>
      </c>
      <c r="AD282" s="1" t="s">
        <v>67</v>
      </c>
      <c r="AE282" s="1" t="s">
        <v>102</v>
      </c>
      <c r="AF282" s="1" t="s">
        <v>419</v>
      </c>
      <c r="AG282" s="1" t="s">
        <v>89</v>
      </c>
      <c r="AH282" s="1" t="s">
        <v>270</v>
      </c>
      <c r="AI282" s="1" t="str">
        <f>IFERROR(_xlfn.XLOOKUP(Table1[[#This Row],[Audio Url]],Qc!C:C,Qc!F:F),"")</f>
        <v>correct name is thanalakshmi. she said muthuraja but they didn't entered.</v>
      </c>
      <c r="AJ282" s="1" t="str">
        <f>IFERROR(_xlfn.XLOOKUP(Table1[[#This Row],[Audio Url]],Qc!C:C,Qc!E:E),"")</f>
        <v>Correctly Done</v>
      </c>
      <c r="AK282" s="1" t="s">
        <v>38</v>
      </c>
      <c r="AL282" s="1" t="s">
        <v>38</v>
      </c>
      <c r="AM282" s="1" t="s">
        <v>43</v>
      </c>
      <c r="AN282" s="1" t="s">
        <v>2243</v>
      </c>
      <c r="AO282" t="str">
        <f>IF(Table1[[#This Row],[Audio Duration (in secs)]]&gt;180,"Greater than 3 Minutes","Less than 3 Minutes")</f>
        <v>Greater than 3 Minutes</v>
      </c>
      <c r="AP28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82" t="str">
        <f>IFERROR(VLOOKUP(Table1[[#This Row],[சாதி/Caste]],MApping!$E$1:$F$10,2,0),"Others")</f>
        <v>MUTTARAIYAR</v>
      </c>
      <c r="AR282">
        <f>VLOOKUP(Table1[[#This Row],[பாலினம்/Gender]],Factor!$F$26:$I$28,4,0)</f>
        <v>0.8936170212765957</v>
      </c>
      <c r="AS282">
        <f>VLOOKUP(Table1[[#This Row],[பதிலளித்தவரின் வயது/Age Group]],Factor!$F$35:$I$39,4,0)</f>
        <v>1.2824427480916032</v>
      </c>
      <c r="AT282">
        <f>VLOOKUP(Table1[[#This Row],[பதிலளித்தவரின் வயது/Age Group]]&amp;Table1[[#This Row],[பாலினம்/Gender]],Factor!$A$45:$G$53,7,0)</f>
        <v>0.95454545454545459</v>
      </c>
      <c r="AU2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2">
        <f>VLOOKUP(Table1[[#This Row],[Rev Caste]],Factor!$F$59:$I$68,4,0)</f>
        <v>2.0275862068965518</v>
      </c>
      <c r="AW282">
        <f>Table1[[#This Row],[2021 Ae Factor]]*Table1[[#This Row],[Age &amp; Gender Factor]]</f>
        <v>0.56502758154608668</v>
      </c>
      <c r="AX282">
        <f t="shared" si="12"/>
        <v>10.6023452</v>
      </c>
      <c r="AY282">
        <f t="shared" si="13"/>
        <v>78.542837599999999</v>
      </c>
    </row>
    <row r="283" spans="1:51" x14ac:dyDescent="0.25">
      <c r="A283" s="1" t="s">
        <v>1681</v>
      </c>
      <c r="B283" s="1" t="s">
        <v>1682</v>
      </c>
      <c r="C283" s="2">
        <v>45874</v>
      </c>
      <c r="D283" s="1" t="s">
        <v>1683</v>
      </c>
      <c r="E283" s="1" t="s">
        <v>1674</v>
      </c>
      <c r="F283" s="1" t="s">
        <v>1684</v>
      </c>
      <c r="G283" s="1">
        <v>414</v>
      </c>
      <c r="H283" s="1" t="s">
        <v>37</v>
      </c>
      <c r="I283" s="1" t="s">
        <v>1291</v>
      </c>
      <c r="J283" s="1" t="s">
        <v>1292</v>
      </c>
      <c r="K283" s="1" t="s">
        <v>51</v>
      </c>
      <c r="L283" s="1" t="s">
        <v>52</v>
      </c>
      <c r="M283" s="1" t="s">
        <v>52</v>
      </c>
      <c r="N283" s="1" t="s">
        <v>1685</v>
      </c>
      <c r="O283" s="1" t="s">
        <v>136</v>
      </c>
      <c r="P283" s="1">
        <v>7010198232</v>
      </c>
      <c r="Q283" s="1" t="s">
        <v>82</v>
      </c>
      <c r="R283" s="1" t="s">
        <v>137</v>
      </c>
      <c r="S283" s="1" t="s">
        <v>58</v>
      </c>
      <c r="T283" s="1" t="s">
        <v>59</v>
      </c>
      <c r="U283" s="1" t="s">
        <v>302</v>
      </c>
      <c r="V283" s="1" t="s">
        <v>61</v>
      </c>
      <c r="W283" s="1" t="s">
        <v>441</v>
      </c>
      <c r="X283" s="1" t="s">
        <v>296</v>
      </c>
      <c r="Y283" s="1" t="s">
        <v>38</v>
      </c>
      <c r="Z283" s="1" t="s">
        <v>127</v>
      </c>
      <c r="AA283" s="1" t="s">
        <v>139</v>
      </c>
      <c r="AB283" s="1" t="s">
        <v>85</v>
      </c>
      <c r="AC283" s="1" t="s">
        <v>66</v>
      </c>
      <c r="AD283" s="1" t="s">
        <v>67</v>
      </c>
      <c r="AE283" s="1" t="s">
        <v>68</v>
      </c>
      <c r="AF283" s="1" t="s">
        <v>69</v>
      </c>
      <c r="AG283" s="1" t="s">
        <v>70</v>
      </c>
      <c r="AH283" s="1" t="s">
        <v>71</v>
      </c>
      <c r="AI283" s="1">
        <f>IFERROR(_xlfn.XLOOKUP(Table1[[#This Row],[Audio Url]],Qc!C:C,Qc!F:F),"")</f>
        <v>0</v>
      </c>
      <c r="AJ283" s="1" t="str">
        <f>IFERROR(_xlfn.XLOOKUP(Table1[[#This Row],[Audio Url]],Qc!C:C,Qc!E:E),"")</f>
        <v>Correctly Done</v>
      </c>
      <c r="AK283" s="1" t="s">
        <v>38</v>
      </c>
      <c r="AL283" s="1" t="s">
        <v>38</v>
      </c>
      <c r="AM283" s="1" t="s">
        <v>43</v>
      </c>
      <c r="AN283" s="1" t="s">
        <v>2243</v>
      </c>
      <c r="AO283" t="str">
        <f>IF(Table1[[#This Row],[Audio Duration (in secs)]]&gt;180,"Greater than 3 Minutes","Less than 3 Minutes")</f>
        <v>Greater than 3 Minutes</v>
      </c>
      <c r="AP28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83" t="str">
        <f>IFERROR(VLOOKUP(Table1[[#This Row],[சாதி/Caste]],MApping!$E$1:$F$10,2,0),"Others")</f>
        <v>URALI GOUNDER</v>
      </c>
      <c r="AR283">
        <f>VLOOKUP(Table1[[#This Row],[பாலினம்/Gender]],Factor!$F$26:$I$28,4,0)</f>
        <v>0.8936170212765957</v>
      </c>
      <c r="AS283">
        <f>VLOOKUP(Table1[[#This Row],[பதிலளித்தவரின் வயது/Age Group]],Factor!$F$35:$I$39,4,0)</f>
        <v>0.84848484848484851</v>
      </c>
      <c r="AT283">
        <f>VLOOKUP(Table1[[#This Row],[பதிலளித்தவரின் வயது/Age Group]]&amp;Table1[[#This Row],[பாலினம்/Gender]],Factor!$A$45:$G$53,7,0)</f>
        <v>0.70000000000000007</v>
      </c>
      <c r="AU2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3">
        <f>VLOOKUP(Table1[[#This Row],[Rev Caste]],Factor!$F$59:$I$68,4,0)</f>
        <v>1.3034482758620689</v>
      </c>
      <c r="AW283">
        <f>Table1[[#This Row],[2021 Ae Factor]]*Table1[[#This Row],[Age &amp; Gender Factor]]</f>
        <v>0.41435355980046362</v>
      </c>
      <c r="AX283">
        <f t="shared" si="12"/>
        <v>10.6023104</v>
      </c>
      <c r="AY283">
        <f t="shared" si="13"/>
        <v>78.542515199999997</v>
      </c>
    </row>
    <row r="284" spans="1:51" x14ac:dyDescent="0.25">
      <c r="A284" s="1" t="s">
        <v>1686</v>
      </c>
      <c r="B284" s="1" t="s">
        <v>1687</v>
      </c>
      <c r="C284" s="2">
        <v>45874</v>
      </c>
      <c r="D284" s="1" t="s">
        <v>1688</v>
      </c>
      <c r="E284" s="1" t="s">
        <v>1689</v>
      </c>
      <c r="F284" s="1" t="s">
        <v>1690</v>
      </c>
      <c r="G284" s="1">
        <v>378</v>
      </c>
      <c r="H284" s="1" t="s">
        <v>37</v>
      </c>
      <c r="I284" s="1" t="s">
        <v>1283</v>
      </c>
      <c r="J284" s="1" t="s">
        <v>1284</v>
      </c>
      <c r="K284" s="1" t="s">
        <v>51</v>
      </c>
      <c r="L284" s="1" t="s">
        <v>52</v>
      </c>
      <c r="M284" s="1" t="s">
        <v>52</v>
      </c>
      <c r="N284" s="1" t="s">
        <v>1691</v>
      </c>
      <c r="O284" s="1" t="s">
        <v>136</v>
      </c>
      <c r="P284" s="1">
        <v>9962558331</v>
      </c>
      <c r="Q284" s="1" t="s">
        <v>82</v>
      </c>
      <c r="R284" s="1" t="s">
        <v>137</v>
      </c>
      <c r="S284" s="1" t="s">
        <v>58</v>
      </c>
      <c r="T284" s="1" t="s">
        <v>99</v>
      </c>
      <c r="U284" s="1" t="s">
        <v>60</v>
      </c>
      <c r="V284" s="1" t="s">
        <v>296</v>
      </c>
      <c r="W284" s="1" t="s">
        <v>62</v>
      </c>
      <c r="X284" s="1" t="s">
        <v>296</v>
      </c>
      <c r="Y284" s="1" t="s">
        <v>38</v>
      </c>
      <c r="Z284" s="1" t="s">
        <v>64</v>
      </c>
      <c r="AA284" s="1" t="s">
        <v>38</v>
      </c>
      <c r="AB284" s="1" t="s">
        <v>65</v>
      </c>
      <c r="AC284" s="1" t="s">
        <v>86</v>
      </c>
      <c r="AD284" s="1" t="s">
        <v>103</v>
      </c>
      <c r="AE284" s="1" t="s">
        <v>68</v>
      </c>
      <c r="AF284" s="1" t="s">
        <v>69</v>
      </c>
      <c r="AG284" s="1" t="s">
        <v>89</v>
      </c>
      <c r="AH284" s="1" t="s">
        <v>2773</v>
      </c>
      <c r="AI284" s="1" t="str">
        <f>IFERROR(_xlfn.XLOOKUP(Table1[[#This Row],[Audio Url]],Qc!C:C,Qc!F:F),"")</f>
        <v>correct name is sneha. she said ambalakar but they didn't entered.</v>
      </c>
      <c r="AJ284" s="1" t="str">
        <f>IFERROR(_xlfn.XLOOKUP(Table1[[#This Row],[Audio Url]],Qc!C:C,Qc!E:E),"")</f>
        <v>Correctly Done</v>
      </c>
      <c r="AK284" s="1" t="s">
        <v>38</v>
      </c>
      <c r="AL284" s="1" t="s">
        <v>38</v>
      </c>
      <c r="AM284" s="1" t="s">
        <v>43</v>
      </c>
      <c r="AN284" s="1" t="s">
        <v>2243</v>
      </c>
      <c r="AO284" t="str">
        <f>IF(Table1[[#This Row],[Audio Duration (in secs)]]&gt;180,"Greater than 3 Minutes","Less than 3 Minutes")</f>
        <v>Greater than 3 Minutes</v>
      </c>
      <c r="AP28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84" t="str">
        <f>IFERROR(VLOOKUP(Table1[[#This Row],[சாதி/Caste]],MApping!$E$1:$F$10,2,0),"Others")</f>
        <v>Others</v>
      </c>
      <c r="AR284">
        <f>VLOOKUP(Table1[[#This Row],[பாலினம்/Gender]],Factor!$F$26:$I$28,4,0)</f>
        <v>0.8936170212765957</v>
      </c>
      <c r="AS284">
        <f>VLOOKUP(Table1[[#This Row],[பதிலளித்தவரின் வயது/Age Group]],Factor!$F$35:$I$39,4,0)</f>
        <v>0.84848484848484851</v>
      </c>
      <c r="AT284">
        <f>VLOOKUP(Table1[[#This Row],[பதிலளித்தவரின் வயது/Age Group]]&amp;Table1[[#This Row],[பாலினம்/Gender]],Factor!$A$45:$G$53,7,0)</f>
        <v>0.70000000000000007</v>
      </c>
      <c r="AU2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284">
        <f>VLOOKUP(Table1[[#This Row],[Rev Caste]],Factor!$F$59:$I$68,4,0)</f>
        <v>5.9154929577464786E-2</v>
      </c>
      <c r="AW284">
        <f>Table1[[#This Row],[2021 Ae Factor]]*Table1[[#This Row],[Age &amp; Gender Factor]]</f>
        <v>0.92227921446777328</v>
      </c>
      <c r="AX284">
        <f t="shared" si="12"/>
        <v>10.6026913</v>
      </c>
      <c r="AY284">
        <f t="shared" si="13"/>
        <v>78.542837599999999</v>
      </c>
    </row>
    <row r="285" spans="1:51" x14ac:dyDescent="0.25">
      <c r="A285" s="1" t="s">
        <v>1692</v>
      </c>
      <c r="B285" s="1" t="s">
        <v>1693</v>
      </c>
      <c r="C285" s="2">
        <v>45874</v>
      </c>
      <c r="D285" s="1" t="s">
        <v>1694</v>
      </c>
      <c r="E285" s="1" t="s">
        <v>1695</v>
      </c>
      <c r="F285" s="1" t="s">
        <v>1696</v>
      </c>
      <c r="G285" s="1">
        <v>411</v>
      </c>
      <c r="H285" s="1" t="s">
        <v>37</v>
      </c>
      <c r="I285" s="1" t="s">
        <v>1291</v>
      </c>
      <c r="J285" s="1" t="s">
        <v>1292</v>
      </c>
      <c r="K285" s="1" t="s">
        <v>51</v>
      </c>
      <c r="L285" s="1" t="s">
        <v>52</v>
      </c>
      <c r="M285" s="1" t="s">
        <v>52</v>
      </c>
      <c r="N285" s="1" t="s">
        <v>1697</v>
      </c>
      <c r="O285" s="1" t="s">
        <v>136</v>
      </c>
      <c r="P285" s="1">
        <v>8778253016</v>
      </c>
      <c r="Q285" s="1" t="s">
        <v>82</v>
      </c>
      <c r="R285" s="1" t="s">
        <v>220</v>
      </c>
      <c r="S285" s="1" t="s">
        <v>114</v>
      </c>
      <c r="T285" s="1" t="s">
        <v>138</v>
      </c>
      <c r="U285" s="1" t="s">
        <v>302</v>
      </c>
      <c r="V285" s="1" t="s">
        <v>166</v>
      </c>
      <c r="W285" s="1" t="s">
        <v>198</v>
      </c>
      <c r="X285" s="1" t="s">
        <v>102</v>
      </c>
      <c r="Y285" s="1" t="s">
        <v>289</v>
      </c>
      <c r="Z285" s="1" t="s">
        <v>127</v>
      </c>
      <c r="AA285" s="1" t="s">
        <v>61</v>
      </c>
      <c r="AB285" s="1" t="s">
        <v>85</v>
      </c>
      <c r="AC285" s="1" t="s">
        <v>66</v>
      </c>
      <c r="AD285" s="1" t="s">
        <v>67</v>
      </c>
      <c r="AE285" s="1" t="s">
        <v>88</v>
      </c>
      <c r="AF285" s="1" t="s">
        <v>419</v>
      </c>
      <c r="AG285" s="1" t="s">
        <v>70</v>
      </c>
      <c r="AH285" s="1" t="s">
        <v>270</v>
      </c>
      <c r="AI285" s="1" t="str">
        <f>IFERROR(_xlfn.XLOOKUP(Table1[[#This Row],[Audio Url]],Qc!C:C,Qc!F:F),"")</f>
        <v>caste name is dnc.</v>
      </c>
      <c r="AJ285" s="1" t="str">
        <f>IFERROR(_xlfn.XLOOKUP(Table1[[#This Row],[Audio Url]],Qc!C:C,Qc!E:E),"")</f>
        <v>Correctly Done</v>
      </c>
      <c r="AK285" s="1" t="s">
        <v>38</v>
      </c>
      <c r="AL285" s="1" t="s">
        <v>38</v>
      </c>
      <c r="AM285" s="1" t="s">
        <v>43</v>
      </c>
      <c r="AN285" s="1" t="s">
        <v>2243</v>
      </c>
      <c r="AO285" t="str">
        <f>IF(Table1[[#This Row],[Audio Duration (in secs)]]&gt;180,"Greater than 3 Minutes","Less than 3 Minutes")</f>
        <v>Greater than 3 Minutes</v>
      </c>
      <c r="AP28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85" t="str">
        <f>IFERROR(VLOOKUP(Table1[[#This Row],[சாதி/Caste]],MApping!$E$1:$F$10,2,0),"Others")</f>
        <v>MUTTARAIYAR</v>
      </c>
      <c r="AR285">
        <f>VLOOKUP(Table1[[#This Row],[பாலினம்/Gender]],Factor!$F$26:$I$28,4,0)</f>
        <v>0.8936170212765957</v>
      </c>
      <c r="AS285">
        <f>VLOOKUP(Table1[[#This Row],[பதிலளித்தவரின் வயது/Age Group]],Factor!$F$35:$I$39,4,0)</f>
        <v>0.84848484848484851</v>
      </c>
      <c r="AT285">
        <f>VLOOKUP(Table1[[#This Row],[பதிலளித்தவரின் வயது/Age Group]]&amp;Table1[[#This Row],[பாலினம்/Gender]],Factor!$A$45:$G$53,7,0)</f>
        <v>0.70000000000000007</v>
      </c>
      <c r="AU2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85">
        <f>VLOOKUP(Table1[[#This Row],[Rev Caste]],Factor!$F$59:$I$68,4,0)</f>
        <v>2.0275862068965518</v>
      </c>
      <c r="AW285">
        <f>Table1[[#This Row],[2021 Ae Factor]]*Table1[[#This Row],[Age &amp; Gender Factor]]</f>
        <v>0.70000000000000007</v>
      </c>
      <c r="AX285">
        <f t="shared" si="12"/>
        <v>10.6029351</v>
      </c>
      <c r="AY285">
        <f t="shared" si="13"/>
        <v>78.542319699999993</v>
      </c>
    </row>
    <row r="286" spans="1:51" x14ac:dyDescent="0.25">
      <c r="A286" s="1" t="s">
        <v>1698</v>
      </c>
      <c r="B286" s="1" t="s">
        <v>1699</v>
      </c>
      <c r="C286" s="2">
        <v>45874</v>
      </c>
      <c r="D286" s="1" t="s">
        <v>1700</v>
      </c>
      <c r="E286" s="1" t="s">
        <v>1701</v>
      </c>
      <c r="F286" s="1" t="s">
        <v>1702</v>
      </c>
      <c r="G286" s="1">
        <v>420</v>
      </c>
      <c r="H286" s="1" t="s">
        <v>37</v>
      </c>
      <c r="I286" s="1" t="s">
        <v>1283</v>
      </c>
      <c r="J286" s="1" t="s">
        <v>1284</v>
      </c>
      <c r="K286" s="1" t="s">
        <v>51</v>
      </c>
      <c r="L286" s="1" t="s">
        <v>52</v>
      </c>
      <c r="M286" s="1" t="s">
        <v>52</v>
      </c>
      <c r="N286" s="1" t="s">
        <v>1703</v>
      </c>
      <c r="O286" s="1" t="s">
        <v>136</v>
      </c>
      <c r="P286" s="1">
        <v>9786601561</v>
      </c>
      <c r="Q286" s="1" t="s">
        <v>56</v>
      </c>
      <c r="R286" s="1" t="s">
        <v>137</v>
      </c>
      <c r="S286" s="1" t="s">
        <v>58</v>
      </c>
      <c r="T286" s="1" t="s">
        <v>138</v>
      </c>
      <c r="U286" s="1" t="s">
        <v>60</v>
      </c>
      <c r="V286" s="1" t="s">
        <v>61</v>
      </c>
      <c r="W286" s="1" t="s">
        <v>62</v>
      </c>
      <c r="X286" s="1" t="s">
        <v>102</v>
      </c>
      <c r="Y286" s="1" t="s">
        <v>289</v>
      </c>
      <c r="Z286" s="1" t="s">
        <v>64</v>
      </c>
      <c r="AA286" s="1" t="s">
        <v>38</v>
      </c>
      <c r="AB286" s="1" t="s">
        <v>65</v>
      </c>
      <c r="AC286" s="1" t="s">
        <v>86</v>
      </c>
      <c r="AD286" s="1" t="s">
        <v>67</v>
      </c>
      <c r="AE286" s="1" t="s">
        <v>102</v>
      </c>
      <c r="AF286" s="1" t="s">
        <v>117</v>
      </c>
      <c r="AG286" s="1" t="s">
        <v>319</v>
      </c>
      <c r="AH286" s="1" t="s">
        <v>38</v>
      </c>
      <c r="AI286" s="1" t="str">
        <f>IFERROR(_xlfn.XLOOKUP(Table1[[#This Row],[Audio Url]],Qc!C:C,Qc!F:F),"")</f>
        <v>castec name is mbc</v>
      </c>
      <c r="AJ286" s="1" t="str">
        <f>IFERROR(_xlfn.XLOOKUP(Table1[[#This Row],[Audio Url]],Qc!C:C,Qc!E:E),"")</f>
        <v>Correctly Done</v>
      </c>
      <c r="AK286" s="1" t="s">
        <v>38</v>
      </c>
      <c r="AL286" s="1" t="s">
        <v>38</v>
      </c>
      <c r="AM286" s="1" t="s">
        <v>43</v>
      </c>
      <c r="AN286" s="1" t="s">
        <v>2243</v>
      </c>
      <c r="AO286" t="str">
        <f>IF(Table1[[#This Row],[Audio Duration (in secs)]]&gt;180,"Greater than 3 Minutes","Less than 3 Minutes")</f>
        <v>Greater than 3 Minutes</v>
      </c>
      <c r="AP28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86" t="str">
        <f>IFERROR(VLOOKUP(Table1[[#This Row],[சாதி/Caste]],MApping!$E$1:$F$10,2,0),"Others")</f>
        <v>Others</v>
      </c>
      <c r="AR286">
        <f>VLOOKUP(Table1[[#This Row],[பாலினம்/Gender]],Factor!$F$26:$I$28,4,0)</f>
        <v>0.8936170212765957</v>
      </c>
      <c r="AS286">
        <f>VLOOKUP(Table1[[#This Row],[பதிலளித்தவரின் வயது/Age Group]],Factor!$F$35:$I$39,4,0)</f>
        <v>1.2824427480916032</v>
      </c>
      <c r="AT286">
        <f>VLOOKUP(Table1[[#This Row],[பதிலளித்தவரின் வயது/Age Group]]&amp;Table1[[#This Row],[பாலினம்/Gender]],Factor!$A$45:$G$53,7,0)</f>
        <v>0.95454545454545459</v>
      </c>
      <c r="AU2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6">
        <f>VLOOKUP(Table1[[#This Row],[Rev Caste]],Factor!$F$59:$I$68,4,0)</f>
        <v>5.9154929577464786E-2</v>
      </c>
      <c r="AW286">
        <f>Table1[[#This Row],[2021 Ae Factor]]*Table1[[#This Row],[Age &amp; Gender Factor]]</f>
        <v>0.56502758154608668</v>
      </c>
      <c r="AX286">
        <f t="shared" si="12"/>
        <v>10.6044348</v>
      </c>
      <c r="AY286">
        <f t="shared" si="13"/>
        <v>78.543192599999998</v>
      </c>
    </row>
    <row r="287" spans="1:51" x14ac:dyDescent="0.25">
      <c r="A287" s="1" t="s">
        <v>1704</v>
      </c>
      <c r="B287" s="1" t="s">
        <v>1705</v>
      </c>
      <c r="C287" s="2">
        <v>45874</v>
      </c>
      <c r="D287" s="1" t="s">
        <v>1706</v>
      </c>
      <c r="E287" s="1" t="s">
        <v>1707</v>
      </c>
      <c r="F287" s="1" t="s">
        <v>1708</v>
      </c>
      <c r="G287" s="1">
        <v>414</v>
      </c>
      <c r="H287" s="1" t="s">
        <v>37</v>
      </c>
      <c r="I287" s="1" t="s">
        <v>1291</v>
      </c>
      <c r="J287" s="1" t="s">
        <v>1292</v>
      </c>
      <c r="K287" s="1" t="s">
        <v>51</v>
      </c>
      <c r="L287" s="1" t="s">
        <v>52</v>
      </c>
      <c r="M287" s="1" t="s">
        <v>52</v>
      </c>
      <c r="N287" s="1" t="s">
        <v>1709</v>
      </c>
      <c r="O287" s="1" t="s">
        <v>55</v>
      </c>
      <c r="P287" s="1">
        <v>6383056634</v>
      </c>
      <c r="Q287" s="1" t="s">
        <v>39</v>
      </c>
      <c r="R287" s="1" t="s">
        <v>57</v>
      </c>
      <c r="S287" s="1" t="s">
        <v>114</v>
      </c>
      <c r="T287" s="1" t="s">
        <v>59</v>
      </c>
      <c r="U287" s="1" t="s">
        <v>60</v>
      </c>
      <c r="V287" s="1" t="s">
        <v>61</v>
      </c>
      <c r="W287" s="1" t="s">
        <v>62</v>
      </c>
      <c r="X287" s="1" t="s">
        <v>63</v>
      </c>
      <c r="Y287" s="1" t="s">
        <v>38</v>
      </c>
      <c r="Z287" s="1" t="s">
        <v>64</v>
      </c>
      <c r="AA287" s="1" t="s">
        <v>38</v>
      </c>
      <c r="AB287" s="1" t="s">
        <v>65</v>
      </c>
      <c r="AC287" s="1" t="s">
        <v>86</v>
      </c>
      <c r="AD287" s="1" t="s">
        <v>103</v>
      </c>
      <c r="AE287" s="1" t="s">
        <v>68</v>
      </c>
      <c r="AF287" s="1" t="s">
        <v>117</v>
      </c>
      <c r="AG287" s="1" t="s">
        <v>70</v>
      </c>
      <c r="AH287" s="1" t="s">
        <v>643</v>
      </c>
      <c r="AI287" s="1" t="str">
        <f>IFERROR(_xlfn.XLOOKUP(Table1[[#This Row],[Audio Url]],Qc!C:C,Qc!F:F),"")</f>
        <v>caste name is mbc vannar.</v>
      </c>
      <c r="AJ287" s="1" t="str">
        <f>IFERROR(_xlfn.XLOOKUP(Table1[[#This Row],[Audio Url]],Qc!C:C,Qc!E:E),"")</f>
        <v>Correctly Done</v>
      </c>
      <c r="AK287" s="1" t="s">
        <v>38</v>
      </c>
      <c r="AL287" s="1" t="s">
        <v>38</v>
      </c>
      <c r="AM287" s="1" t="s">
        <v>43</v>
      </c>
      <c r="AN287" s="1" t="s">
        <v>2243</v>
      </c>
      <c r="AO287" t="str">
        <f>IF(Table1[[#This Row],[Audio Duration (in secs)]]&gt;180,"Greater than 3 Minutes","Less than 3 Minutes")</f>
        <v>Greater than 3 Minutes</v>
      </c>
      <c r="AP28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87" t="str">
        <f>IFERROR(VLOOKUP(Table1[[#This Row],[சாதி/Caste]],MApping!$E$1:$F$10,2,0),"Others")</f>
        <v>Others</v>
      </c>
      <c r="AR287">
        <f>VLOOKUP(Table1[[#This Row],[பாலினம்/Gender]],Factor!$F$26:$I$28,4,0)</f>
        <v>1.1351351351351351</v>
      </c>
      <c r="AS287">
        <f>VLOOKUP(Table1[[#This Row],[பதிலளித்தவரின் வயது/Age Group]],Factor!$F$35:$I$39,4,0)</f>
        <v>0.84</v>
      </c>
      <c r="AT287">
        <f>VLOOKUP(Table1[[#This Row],[பதிலளித்தவரின் வயது/Age Group]]&amp;Table1[[#This Row],[பாலினம்/Gender]],Factor!$A$45:$G$53,7,0)</f>
        <v>0.80769230769230771</v>
      </c>
      <c r="AU2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7">
        <f>VLOOKUP(Table1[[#This Row],[Rev Caste]],Factor!$F$59:$I$68,4,0)</f>
        <v>5.9154929577464786E-2</v>
      </c>
      <c r="AW287">
        <f>Table1[[#This Row],[2021 Ae Factor]]*Table1[[#This Row],[Age &amp; Gender Factor]]</f>
        <v>0.47810026130822719</v>
      </c>
      <c r="AX287">
        <f t="shared" si="12"/>
        <v>10.6031525</v>
      </c>
      <c r="AY287">
        <f t="shared" si="13"/>
        <v>78.542493899999997</v>
      </c>
    </row>
    <row r="288" spans="1:51" x14ac:dyDescent="0.25">
      <c r="A288" s="1" t="s">
        <v>1710</v>
      </c>
      <c r="B288" s="1" t="s">
        <v>1711</v>
      </c>
      <c r="C288" s="2">
        <v>45874</v>
      </c>
      <c r="D288" s="1" t="s">
        <v>1712</v>
      </c>
      <c r="E288" s="1" t="s">
        <v>1713</v>
      </c>
      <c r="F288" s="1" t="s">
        <v>1714</v>
      </c>
      <c r="G288" s="1">
        <v>307</v>
      </c>
      <c r="H288" s="1" t="s">
        <v>37</v>
      </c>
      <c r="I288" s="1" t="s">
        <v>1283</v>
      </c>
      <c r="J288" s="1" t="s">
        <v>1284</v>
      </c>
      <c r="K288" s="1" t="s">
        <v>51</v>
      </c>
      <c r="L288" s="1" t="s">
        <v>52</v>
      </c>
      <c r="M288" s="1" t="s">
        <v>52</v>
      </c>
      <c r="N288" s="1" t="s">
        <v>1451</v>
      </c>
      <c r="O288" s="1" t="s">
        <v>136</v>
      </c>
      <c r="P288" s="1">
        <v>9629537910</v>
      </c>
      <c r="Q288" s="1" t="s">
        <v>56</v>
      </c>
      <c r="R288" s="1" t="s">
        <v>98</v>
      </c>
      <c r="S288" s="1" t="s">
        <v>58</v>
      </c>
      <c r="T288" s="1" t="s">
        <v>59</v>
      </c>
      <c r="U288" s="1" t="s">
        <v>60</v>
      </c>
      <c r="V288" s="1" t="s">
        <v>61</v>
      </c>
      <c r="W288" s="1" t="s">
        <v>62</v>
      </c>
      <c r="X288" s="1" t="s">
        <v>63</v>
      </c>
      <c r="Y288" s="1" t="s">
        <v>38</v>
      </c>
      <c r="Z288" s="1" t="s">
        <v>64</v>
      </c>
      <c r="AA288" s="1" t="s">
        <v>38</v>
      </c>
      <c r="AB288" s="1" t="s">
        <v>65</v>
      </c>
      <c r="AC288" s="1" t="s">
        <v>66</v>
      </c>
      <c r="AD288" s="1" t="s">
        <v>87</v>
      </c>
      <c r="AE288" s="1" t="s">
        <v>102</v>
      </c>
      <c r="AF288" s="1" t="s">
        <v>383</v>
      </c>
      <c r="AG288" s="1" t="s">
        <v>319</v>
      </c>
      <c r="AH288" s="1" t="s">
        <v>38</v>
      </c>
      <c r="AI288" s="1" t="str">
        <f>IFERROR(_xlfn.XLOOKUP(Table1[[#This Row],[Audio Url]],Qc!C:C,Qc!F:F),"")</f>
        <v>caste name is mbc .</v>
      </c>
      <c r="AJ288" s="1" t="str">
        <f>IFERROR(_xlfn.XLOOKUP(Table1[[#This Row],[Audio Url]],Qc!C:C,Qc!E:E),"")</f>
        <v>Correctly Done</v>
      </c>
      <c r="AK288" s="1" t="s">
        <v>38</v>
      </c>
      <c r="AL288" s="1" t="s">
        <v>38</v>
      </c>
      <c r="AM288" s="1" t="s">
        <v>43</v>
      </c>
      <c r="AN288" s="1" t="s">
        <v>2243</v>
      </c>
      <c r="AO288" t="str">
        <f>IF(Table1[[#This Row],[Audio Duration (in secs)]]&gt;180,"Greater than 3 Minutes","Less than 3 Minutes")</f>
        <v>Greater than 3 Minutes</v>
      </c>
      <c r="AP28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88" t="str">
        <f>IFERROR(VLOOKUP(Table1[[#This Row],[சாதி/Caste]],MApping!$E$1:$F$10,2,0),"Others")</f>
        <v>Others</v>
      </c>
      <c r="AR288">
        <f>VLOOKUP(Table1[[#This Row],[பாலினம்/Gender]],Factor!$F$26:$I$28,4,0)</f>
        <v>0.8936170212765957</v>
      </c>
      <c r="AS288">
        <f>VLOOKUP(Table1[[#This Row],[பதிலளித்தவரின் வயது/Age Group]],Factor!$F$35:$I$39,4,0)</f>
        <v>1.2824427480916032</v>
      </c>
      <c r="AT288">
        <f>VLOOKUP(Table1[[#This Row],[பதிலளித்தவரின் வயது/Age Group]]&amp;Table1[[#This Row],[பாலினம்/Gender]],Factor!$A$45:$G$53,7,0)</f>
        <v>0.95454545454545459</v>
      </c>
      <c r="AU2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8">
        <f>VLOOKUP(Table1[[#This Row],[Rev Caste]],Factor!$F$59:$I$68,4,0)</f>
        <v>5.9154929577464786E-2</v>
      </c>
      <c r="AW288">
        <f>Table1[[#This Row],[2021 Ae Factor]]*Table1[[#This Row],[Age &amp; Gender Factor]]</f>
        <v>0.56502758154608668</v>
      </c>
      <c r="AX288">
        <f t="shared" si="12"/>
        <v>10.6043827</v>
      </c>
      <c r="AY288">
        <f t="shared" si="13"/>
        <v>78.541772699999996</v>
      </c>
    </row>
    <row r="289" spans="1:51" x14ac:dyDescent="0.25">
      <c r="A289" s="1" t="s">
        <v>1715</v>
      </c>
      <c r="B289" s="1" t="s">
        <v>1716</v>
      </c>
      <c r="C289" s="2">
        <v>45874</v>
      </c>
      <c r="D289" s="1" t="s">
        <v>1717</v>
      </c>
      <c r="E289" s="1" t="s">
        <v>1689</v>
      </c>
      <c r="F289" s="1" t="s">
        <v>1718</v>
      </c>
      <c r="G289" s="1">
        <v>404</v>
      </c>
      <c r="H289" s="1" t="s">
        <v>37</v>
      </c>
      <c r="I289" s="1" t="s">
        <v>1291</v>
      </c>
      <c r="J289" s="1" t="s">
        <v>1292</v>
      </c>
      <c r="K289" s="1" t="s">
        <v>51</v>
      </c>
      <c r="L289" s="1" t="s">
        <v>52</v>
      </c>
      <c r="M289" s="1" t="s">
        <v>52</v>
      </c>
      <c r="N289" s="1" t="s">
        <v>1719</v>
      </c>
      <c r="O289" s="1" t="s">
        <v>136</v>
      </c>
      <c r="P289" s="1">
        <v>9942104310</v>
      </c>
      <c r="Q289" s="1" t="s">
        <v>361</v>
      </c>
      <c r="R289" s="1" t="s">
        <v>137</v>
      </c>
      <c r="S289" s="1" t="s">
        <v>114</v>
      </c>
      <c r="T289" s="1" t="s">
        <v>59</v>
      </c>
      <c r="U289" s="1" t="s">
        <v>60</v>
      </c>
      <c r="V289" s="1" t="s">
        <v>61</v>
      </c>
      <c r="W289" s="1" t="s">
        <v>62</v>
      </c>
      <c r="X289" s="1" t="s">
        <v>102</v>
      </c>
      <c r="Y289" s="1" t="s">
        <v>176</v>
      </c>
      <c r="Z289" s="1" t="s">
        <v>64</v>
      </c>
      <c r="AA289" s="1" t="s">
        <v>38</v>
      </c>
      <c r="AB289" s="1" t="s">
        <v>65</v>
      </c>
      <c r="AC289" s="1" t="s">
        <v>66</v>
      </c>
      <c r="AD289" s="1" t="s">
        <v>67</v>
      </c>
      <c r="AE289" s="1" t="s">
        <v>68</v>
      </c>
      <c r="AF289" s="1" t="s">
        <v>117</v>
      </c>
      <c r="AG289" s="1" t="s">
        <v>70</v>
      </c>
      <c r="AH289" s="1" t="s">
        <v>643</v>
      </c>
      <c r="AI289" s="1" t="str">
        <f>IFERROR(_xlfn.XLOOKUP(Table1[[#This Row],[Audio Url]],Qc!C:C,Qc!F:F),"")</f>
        <v>caste is vannar .</v>
      </c>
      <c r="AJ289" s="1" t="str">
        <f>IFERROR(_xlfn.XLOOKUP(Table1[[#This Row],[Audio Url]],Qc!C:C,Qc!E:E),"")</f>
        <v>Correctly Done</v>
      </c>
      <c r="AK289" s="1" t="s">
        <v>38</v>
      </c>
      <c r="AL289" s="1" t="s">
        <v>38</v>
      </c>
      <c r="AM289" s="1" t="s">
        <v>43</v>
      </c>
      <c r="AN289" s="1" t="s">
        <v>2243</v>
      </c>
      <c r="AO289" t="str">
        <f>IF(Table1[[#This Row],[Audio Duration (in secs)]]&gt;180,"Greater than 3 Minutes","Less than 3 Minutes")</f>
        <v>Greater than 3 Minutes</v>
      </c>
      <c r="AP28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89" t="str">
        <f>IFERROR(VLOOKUP(Table1[[#This Row],[சாதி/Caste]],MApping!$E$1:$F$10,2,0),"Others")</f>
        <v>Others</v>
      </c>
      <c r="AR289">
        <f>VLOOKUP(Table1[[#This Row],[பாலினம்/Gender]],Factor!$F$26:$I$28,4,0)</f>
        <v>0.8936170212765957</v>
      </c>
      <c r="AS289">
        <f>VLOOKUP(Table1[[#This Row],[பதிலளித்தவரின் வயது/Age Group]],Factor!$F$35:$I$39,4,0)</f>
        <v>0.96923076923076912</v>
      </c>
      <c r="AT289">
        <f>VLOOKUP(Table1[[#This Row],[பதிலளித்தவரின் வயது/Age Group]]&amp;Table1[[#This Row],[பாலினம்/Gender]],Factor!$A$45:$G$53,7,0)</f>
        <v>1.1666666666666667</v>
      </c>
      <c r="AU2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89">
        <f>VLOOKUP(Table1[[#This Row],[Rev Caste]],Factor!$F$59:$I$68,4,0)</f>
        <v>5.9154929577464786E-2</v>
      </c>
      <c r="AW289">
        <f>Table1[[#This Row],[2021 Ae Factor]]*Table1[[#This Row],[Age &amp; Gender Factor]]</f>
        <v>0.690589266334106</v>
      </c>
      <c r="AX289">
        <f t="shared" si="12"/>
        <v>10.602896899999999</v>
      </c>
      <c r="AY289">
        <f t="shared" si="13"/>
        <v>78.542561300000003</v>
      </c>
    </row>
    <row r="290" spans="1:51" x14ac:dyDescent="0.25">
      <c r="A290" s="1" t="s">
        <v>1720</v>
      </c>
      <c r="B290" s="1" t="s">
        <v>1721</v>
      </c>
      <c r="C290" s="2">
        <v>45874</v>
      </c>
      <c r="D290" s="1" t="s">
        <v>1722</v>
      </c>
      <c r="E290" s="1" t="s">
        <v>1723</v>
      </c>
      <c r="F290" s="1" t="s">
        <v>1724</v>
      </c>
      <c r="G290" s="1">
        <v>281</v>
      </c>
      <c r="H290" s="1" t="s">
        <v>37</v>
      </c>
      <c r="I290" s="1" t="s">
        <v>1283</v>
      </c>
      <c r="J290" s="1" t="s">
        <v>1284</v>
      </c>
      <c r="K290" s="1" t="s">
        <v>51</v>
      </c>
      <c r="L290" s="1" t="s">
        <v>52</v>
      </c>
      <c r="M290" s="1" t="s">
        <v>52</v>
      </c>
      <c r="N290" s="1" t="s">
        <v>1725</v>
      </c>
      <c r="O290" s="1" t="s">
        <v>136</v>
      </c>
      <c r="P290" s="1">
        <v>8610171741</v>
      </c>
      <c r="Q290" s="1" t="s">
        <v>56</v>
      </c>
      <c r="R290" s="1" t="s">
        <v>137</v>
      </c>
      <c r="S290" s="1" t="s">
        <v>58</v>
      </c>
      <c r="T290" s="1" t="s">
        <v>59</v>
      </c>
      <c r="U290" s="1" t="s">
        <v>60</v>
      </c>
      <c r="V290" s="1" t="s">
        <v>61</v>
      </c>
      <c r="W290" s="1" t="s">
        <v>441</v>
      </c>
      <c r="X290" s="1" t="s">
        <v>102</v>
      </c>
      <c r="Y290" s="1" t="s">
        <v>96</v>
      </c>
      <c r="Z290" s="1" t="s">
        <v>64</v>
      </c>
      <c r="AA290" s="1" t="s">
        <v>38</v>
      </c>
      <c r="AB290" s="1" t="s">
        <v>65</v>
      </c>
      <c r="AC290" s="1" t="s">
        <v>86</v>
      </c>
      <c r="AD290" s="1" t="s">
        <v>87</v>
      </c>
      <c r="AE290" s="1" t="s">
        <v>624</v>
      </c>
      <c r="AF290" s="1" t="s">
        <v>383</v>
      </c>
      <c r="AG290" s="1" t="s">
        <v>89</v>
      </c>
      <c r="AH290" s="1" t="s">
        <v>90</v>
      </c>
      <c r="AI290" s="1" t="str">
        <f>IFERROR(_xlfn.XLOOKUP(Table1[[#This Row],[Audio Url]],Qc!C:C,Qc!F:F),"")</f>
        <v>name is padmavathi. caste name is agamudaiyar.</v>
      </c>
      <c r="AJ290" s="1" t="str">
        <f>IFERROR(_xlfn.XLOOKUP(Table1[[#This Row],[Audio Url]],Qc!C:C,Qc!E:E),"")</f>
        <v>Correctly Done</v>
      </c>
      <c r="AK290" s="1" t="s">
        <v>38</v>
      </c>
      <c r="AL290" s="1" t="s">
        <v>38</v>
      </c>
      <c r="AM290" s="1" t="s">
        <v>43</v>
      </c>
      <c r="AN290" s="1" t="s">
        <v>2243</v>
      </c>
      <c r="AO290" t="str">
        <f>IF(Table1[[#This Row],[Audio Duration (in secs)]]&gt;180,"Greater than 3 Minutes","Less than 3 Minutes")</f>
        <v>Greater than 3 Minutes</v>
      </c>
      <c r="AP29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90" t="str">
        <f>IFERROR(VLOOKUP(Table1[[#This Row],[சாதி/Caste]],MApping!$E$1:$F$10,2,0),"Others")</f>
        <v>MUKKULATHOR</v>
      </c>
      <c r="AR290">
        <f>VLOOKUP(Table1[[#This Row],[பாலினம்/Gender]],Factor!$F$26:$I$28,4,0)</f>
        <v>0.8936170212765957</v>
      </c>
      <c r="AS290">
        <f>VLOOKUP(Table1[[#This Row],[பதிலளித்தவரின் வயது/Age Group]],Factor!$F$35:$I$39,4,0)</f>
        <v>1.2824427480916032</v>
      </c>
      <c r="AT290">
        <f>VLOOKUP(Table1[[#This Row],[பதிலளித்தவரின் வயது/Age Group]]&amp;Table1[[#This Row],[பாலினம்/Gender]],Factor!$A$45:$G$53,7,0)</f>
        <v>0.95454545454545459</v>
      </c>
      <c r="AU2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0">
        <f>VLOOKUP(Table1[[#This Row],[Rev Caste]],Factor!$F$59:$I$68,4,0)</f>
        <v>1.1057142857142856</v>
      </c>
      <c r="AW290">
        <f>Table1[[#This Row],[2021 Ae Factor]]*Table1[[#This Row],[Age &amp; Gender Factor]]</f>
        <v>0.56502758154608668</v>
      </c>
      <c r="AX290">
        <f t="shared" si="12"/>
        <v>10.603023800000001</v>
      </c>
      <c r="AY290">
        <f t="shared" si="13"/>
        <v>78.543780600000005</v>
      </c>
    </row>
    <row r="291" spans="1:51" x14ac:dyDescent="0.25">
      <c r="A291" s="1" t="s">
        <v>1726</v>
      </c>
      <c r="B291" s="1" t="s">
        <v>1727</v>
      </c>
      <c r="C291" s="2">
        <v>45874</v>
      </c>
      <c r="D291" s="1" t="s">
        <v>1728</v>
      </c>
      <c r="E291" s="1" t="s">
        <v>1723</v>
      </c>
      <c r="F291" s="1" t="s">
        <v>1729</v>
      </c>
      <c r="G291" s="1">
        <v>463</v>
      </c>
      <c r="H291" s="1" t="s">
        <v>37</v>
      </c>
      <c r="I291" s="1" t="s">
        <v>1291</v>
      </c>
      <c r="J291" s="1" t="s">
        <v>1292</v>
      </c>
      <c r="K291" s="1" t="s">
        <v>51</v>
      </c>
      <c r="L291" s="1" t="s">
        <v>52</v>
      </c>
      <c r="M291" s="1" t="s">
        <v>52</v>
      </c>
      <c r="N291" s="1" t="s">
        <v>1730</v>
      </c>
      <c r="O291" s="1" t="s">
        <v>136</v>
      </c>
      <c r="P291" s="1">
        <v>9943024278</v>
      </c>
      <c r="Q291" s="1" t="s">
        <v>361</v>
      </c>
      <c r="R291" s="1" t="s">
        <v>137</v>
      </c>
      <c r="S291" s="1" t="s">
        <v>114</v>
      </c>
      <c r="T291" s="1" t="s">
        <v>59</v>
      </c>
      <c r="U291" s="1" t="s">
        <v>60</v>
      </c>
      <c r="V291" s="1" t="s">
        <v>61</v>
      </c>
      <c r="W291" s="1" t="s">
        <v>62</v>
      </c>
      <c r="X291" s="1" t="s">
        <v>102</v>
      </c>
      <c r="Y291" s="1" t="s">
        <v>176</v>
      </c>
      <c r="Z291" s="1" t="s">
        <v>64</v>
      </c>
      <c r="AA291" s="1" t="s">
        <v>38</v>
      </c>
      <c r="AB291" s="1" t="s">
        <v>65</v>
      </c>
      <c r="AC291" s="1" t="s">
        <v>66</v>
      </c>
      <c r="AD291" s="1" t="s">
        <v>67</v>
      </c>
      <c r="AE291" s="1" t="s">
        <v>624</v>
      </c>
      <c r="AF291" s="1" t="s">
        <v>383</v>
      </c>
      <c r="AG291" s="1" t="s">
        <v>89</v>
      </c>
      <c r="AH291" s="1" t="s">
        <v>521</v>
      </c>
      <c r="AI291" s="1">
        <f>IFERROR(_xlfn.XLOOKUP(Table1[[#This Row],[Audio Url]],Qc!C:C,Qc!F:F),"")</f>
        <v>0</v>
      </c>
      <c r="AJ291" s="1" t="str">
        <f>IFERROR(_xlfn.XLOOKUP(Table1[[#This Row],[Audio Url]],Qc!C:C,Qc!E:E),"")</f>
        <v>Correctly Done</v>
      </c>
      <c r="AK291" s="1" t="s">
        <v>38</v>
      </c>
      <c r="AL291" s="1" t="s">
        <v>38</v>
      </c>
      <c r="AM291" s="1" t="s">
        <v>43</v>
      </c>
      <c r="AN291" s="1" t="s">
        <v>2243</v>
      </c>
      <c r="AO291" t="str">
        <f>IF(Table1[[#This Row],[Audio Duration (in secs)]]&gt;180,"Greater than 3 Minutes","Less than 3 Minutes")</f>
        <v>Greater than 3 Minutes</v>
      </c>
      <c r="AP29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91" t="str">
        <f>IFERROR(VLOOKUP(Table1[[#This Row],[சாதி/Caste]],MApping!$E$1:$F$10,2,0),"Others")</f>
        <v>CHOLIA VELLALAR</v>
      </c>
      <c r="AR291">
        <f>VLOOKUP(Table1[[#This Row],[பாலினம்/Gender]],Factor!$F$26:$I$28,4,0)</f>
        <v>0.8936170212765957</v>
      </c>
      <c r="AS291">
        <f>VLOOKUP(Table1[[#This Row],[பதிலளித்தவரின் வயது/Age Group]],Factor!$F$35:$I$39,4,0)</f>
        <v>0.96923076923076912</v>
      </c>
      <c r="AT291">
        <f>VLOOKUP(Table1[[#This Row],[பதிலளித்தவரின் வயது/Age Group]]&amp;Table1[[#This Row],[பாலினம்/Gender]],Factor!$A$45:$G$53,7,0)</f>
        <v>1.1666666666666667</v>
      </c>
      <c r="AU2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1">
        <f>VLOOKUP(Table1[[#This Row],[Rev Caste]],Factor!$F$59:$I$68,4,0)</f>
        <v>1.3125</v>
      </c>
      <c r="AW291">
        <f>Table1[[#This Row],[2021 Ae Factor]]*Table1[[#This Row],[Age &amp; Gender Factor]]</f>
        <v>0.690589266334106</v>
      </c>
      <c r="AX291">
        <f t="shared" si="12"/>
        <v>10.6030158</v>
      </c>
      <c r="AY291">
        <f t="shared" si="13"/>
        <v>78.543773999999999</v>
      </c>
    </row>
    <row r="292" spans="1:51" x14ac:dyDescent="0.25">
      <c r="A292" s="1" t="s">
        <v>1731</v>
      </c>
      <c r="B292" s="1" t="s">
        <v>1732</v>
      </c>
      <c r="C292" s="2">
        <v>45874</v>
      </c>
      <c r="D292" s="1" t="s">
        <v>1733</v>
      </c>
      <c r="E292" s="1" t="s">
        <v>1734</v>
      </c>
      <c r="F292" s="1" t="s">
        <v>1735</v>
      </c>
      <c r="G292" s="1">
        <v>190</v>
      </c>
      <c r="H292" s="1" t="s">
        <v>37</v>
      </c>
      <c r="I292" s="1" t="s">
        <v>1283</v>
      </c>
      <c r="J292" s="1" t="s">
        <v>1284</v>
      </c>
      <c r="K292" s="1" t="s">
        <v>51</v>
      </c>
      <c r="L292" s="1" t="s">
        <v>52</v>
      </c>
      <c r="M292" s="1" t="s">
        <v>52</v>
      </c>
      <c r="N292" s="1" t="s">
        <v>1736</v>
      </c>
      <c r="O292" s="1" t="s">
        <v>55</v>
      </c>
      <c r="P292" s="1">
        <v>9940929797</v>
      </c>
      <c r="Q292" s="1" t="s">
        <v>39</v>
      </c>
      <c r="R292" s="1" t="s">
        <v>98</v>
      </c>
      <c r="S292" s="1" t="s">
        <v>58</v>
      </c>
      <c r="T292" s="1" t="s">
        <v>59</v>
      </c>
      <c r="U292" s="1" t="s">
        <v>60</v>
      </c>
      <c r="V292" s="1" t="s">
        <v>61</v>
      </c>
      <c r="W292" s="1" t="s">
        <v>62</v>
      </c>
      <c r="X292" s="1" t="s">
        <v>63</v>
      </c>
      <c r="Y292" s="1" t="s">
        <v>38</v>
      </c>
      <c r="Z292" s="1" t="s">
        <v>64</v>
      </c>
      <c r="AA292" s="1" t="s">
        <v>38</v>
      </c>
      <c r="AB292" s="1" t="s">
        <v>59</v>
      </c>
      <c r="AC292" s="1" t="s">
        <v>86</v>
      </c>
      <c r="AD292" s="1" t="s">
        <v>67</v>
      </c>
      <c r="AE292" s="1" t="s">
        <v>68</v>
      </c>
      <c r="AF292" s="1" t="s">
        <v>383</v>
      </c>
      <c r="AG292" s="1" t="s">
        <v>70</v>
      </c>
      <c r="AH292" s="1" t="s">
        <v>2775</v>
      </c>
      <c r="AI292" s="1" t="str">
        <f>IFERROR(_xlfn.XLOOKUP(Table1[[#This Row],[Audio Url]],Qc!C:C,Qc!F:F),"")</f>
        <v>caste is mbc mudhaliyar.</v>
      </c>
      <c r="AJ292" s="1" t="str">
        <f>IFERROR(_xlfn.XLOOKUP(Table1[[#This Row],[Audio Url]],Qc!C:C,Qc!E:E),"")</f>
        <v>Correctly Done</v>
      </c>
      <c r="AK292" s="1" t="s">
        <v>38</v>
      </c>
      <c r="AL292" s="1" t="s">
        <v>38</v>
      </c>
      <c r="AM292" s="1" t="s">
        <v>43</v>
      </c>
      <c r="AN292" s="1" t="s">
        <v>2243</v>
      </c>
      <c r="AO292" t="str">
        <f>IF(Table1[[#This Row],[Audio Duration (in secs)]]&gt;180,"Greater than 3 Minutes","Less than 3 Minutes")</f>
        <v>Greater than 3 Minutes</v>
      </c>
      <c r="AP29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92" t="str">
        <f>IFERROR(VLOOKUP(Table1[[#This Row],[சாதி/Caste]],MApping!$E$1:$F$10,2,0),"Others")</f>
        <v>Others</v>
      </c>
      <c r="AR292">
        <f>VLOOKUP(Table1[[#This Row],[பாலினம்/Gender]],Factor!$F$26:$I$28,4,0)</f>
        <v>1.1351351351351351</v>
      </c>
      <c r="AS292">
        <f>VLOOKUP(Table1[[#This Row],[பதிலளித்தவரின் வயது/Age Group]],Factor!$F$35:$I$39,4,0)</f>
        <v>0.84</v>
      </c>
      <c r="AT292">
        <f>VLOOKUP(Table1[[#This Row],[பதிலளித்தவரின் வயது/Age Group]]&amp;Table1[[#This Row],[பாலினம்/Gender]],Factor!$A$45:$G$53,7,0)</f>
        <v>0.80769230769230771</v>
      </c>
      <c r="AU2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2">
        <f>VLOOKUP(Table1[[#This Row],[Rev Caste]],Factor!$F$59:$I$68,4,0)</f>
        <v>5.9154929577464786E-2</v>
      </c>
      <c r="AW292">
        <f>Table1[[#This Row],[2021 Ae Factor]]*Table1[[#This Row],[Age &amp; Gender Factor]]</f>
        <v>0.47810026130822719</v>
      </c>
      <c r="AX292">
        <f t="shared" si="12"/>
        <v>10.604872</v>
      </c>
      <c r="AY292">
        <f t="shared" si="13"/>
        <v>78.544303400000004</v>
      </c>
    </row>
    <row r="293" spans="1:51" x14ac:dyDescent="0.25">
      <c r="A293" s="1" t="s">
        <v>1737</v>
      </c>
      <c r="B293" s="1" t="s">
        <v>1738</v>
      </c>
      <c r="C293" s="2">
        <v>45874</v>
      </c>
      <c r="D293" s="1" t="s">
        <v>1739</v>
      </c>
      <c r="E293" s="1" t="s">
        <v>1740</v>
      </c>
      <c r="F293" s="1" t="s">
        <v>1741</v>
      </c>
      <c r="G293" s="1">
        <v>403</v>
      </c>
      <c r="H293" s="1" t="s">
        <v>37</v>
      </c>
      <c r="I293" s="1" t="s">
        <v>1291</v>
      </c>
      <c r="J293" s="1" t="s">
        <v>1292</v>
      </c>
      <c r="K293" s="1" t="s">
        <v>51</v>
      </c>
      <c r="L293" s="1" t="s">
        <v>52</v>
      </c>
      <c r="M293" s="1" t="s">
        <v>52</v>
      </c>
      <c r="N293" s="1" t="s">
        <v>1742</v>
      </c>
      <c r="O293" s="1" t="s">
        <v>136</v>
      </c>
      <c r="P293" s="1">
        <v>9940830553</v>
      </c>
      <c r="Q293" s="1" t="s">
        <v>82</v>
      </c>
      <c r="R293" s="1" t="s">
        <v>220</v>
      </c>
      <c r="S293" s="1" t="s">
        <v>114</v>
      </c>
      <c r="T293" s="1" t="s">
        <v>138</v>
      </c>
      <c r="U293" s="1" t="s">
        <v>84</v>
      </c>
      <c r="V293" s="1" t="s">
        <v>61</v>
      </c>
      <c r="W293" s="1" t="s">
        <v>441</v>
      </c>
      <c r="X293" s="1" t="s">
        <v>102</v>
      </c>
      <c r="Y293" s="1" t="s">
        <v>289</v>
      </c>
      <c r="Z293" s="1" t="s">
        <v>64</v>
      </c>
      <c r="AA293" s="1" t="s">
        <v>38</v>
      </c>
      <c r="AB293" s="1" t="s">
        <v>65</v>
      </c>
      <c r="AC293" s="1" t="s">
        <v>66</v>
      </c>
      <c r="AD293" s="1" t="s">
        <v>87</v>
      </c>
      <c r="AE293" s="1" t="s">
        <v>68</v>
      </c>
      <c r="AF293" s="1" t="s">
        <v>117</v>
      </c>
      <c r="AG293" s="1" t="s">
        <v>118</v>
      </c>
      <c r="AH293" s="1" t="s">
        <v>119</v>
      </c>
      <c r="AI293" s="1">
        <f>IFERROR(_xlfn.XLOOKUP(Table1[[#This Row],[Audio Url]],Qc!C:C,Qc!F:F),"")</f>
        <v>0</v>
      </c>
      <c r="AJ293" s="1" t="str">
        <f>IFERROR(_xlfn.XLOOKUP(Table1[[#This Row],[Audio Url]],Qc!C:C,Qc!E:E),"")</f>
        <v>Correctly Done</v>
      </c>
      <c r="AK293" s="1" t="s">
        <v>38</v>
      </c>
      <c r="AL293" s="1" t="s">
        <v>38</v>
      </c>
      <c r="AM293" s="1" t="s">
        <v>43</v>
      </c>
      <c r="AN293" s="1" t="s">
        <v>2243</v>
      </c>
      <c r="AO293" t="str">
        <f>IF(Table1[[#This Row],[Audio Duration (in secs)]]&gt;180,"Greater than 3 Minutes","Less than 3 Minutes")</f>
        <v>Greater than 3 Minutes</v>
      </c>
      <c r="AP29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93" t="str">
        <f>IFERROR(VLOOKUP(Table1[[#This Row],[சாதி/Caste]],MApping!$E$1:$F$10,2,0),"Others")</f>
        <v>PALLAR SC</v>
      </c>
      <c r="AR293">
        <f>VLOOKUP(Table1[[#This Row],[பாலினம்/Gender]],Factor!$F$26:$I$28,4,0)</f>
        <v>0.8936170212765957</v>
      </c>
      <c r="AS293">
        <f>VLOOKUP(Table1[[#This Row],[பதிலளித்தவரின் வயது/Age Group]],Factor!$F$35:$I$39,4,0)</f>
        <v>0.84848484848484851</v>
      </c>
      <c r="AT293">
        <f>VLOOKUP(Table1[[#This Row],[பதிலளித்தவரின் வயது/Age Group]]&amp;Table1[[#This Row],[பாலினம்/Gender]],Factor!$A$45:$G$53,7,0)</f>
        <v>0.70000000000000007</v>
      </c>
      <c r="AU2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3">
        <f>VLOOKUP(Table1[[#This Row],[Rev Caste]],Factor!$F$59:$I$68,4,0)</f>
        <v>2.1</v>
      </c>
      <c r="AW293">
        <f>Table1[[#This Row],[2021 Ae Factor]]*Table1[[#This Row],[Age &amp; Gender Factor]]</f>
        <v>0.41435355980046362</v>
      </c>
      <c r="AX293">
        <f t="shared" si="12"/>
        <v>10.604821599999999</v>
      </c>
      <c r="AY293">
        <f t="shared" si="13"/>
        <v>78.544754400000002</v>
      </c>
    </row>
    <row r="294" spans="1:51" x14ac:dyDescent="0.25">
      <c r="A294" s="1" t="s">
        <v>1743</v>
      </c>
      <c r="B294" s="1" t="s">
        <v>1744</v>
      </c>
      <c r="C294" s="2">
        <v>45874</v>
      </c>
      <c r="D294" s="1" t="s">
        <v>1745</v>
      </c>
      <c r="E294" s="1" t="s">
        <v>1746</v>
      </c>
      <c r="F294" s="1" t="s">
        <v>1747</v>
      </c>
      <c r="G294" s="1">
        <v>332</v>
      </c>
      <c r="H294" s="1" t="s">
        <v>37</v>
      </c>
      <c r="I294" s="1" t="s">
        <v>1291</v>
      </c>
      <c r="J294" s="1" t="s">
        <v>1292</v>
      </c>
      <c r="K294" s="1" t="s">
        <v>51</v>
      </c>
      <c r="L294" s="1" t="s">
        <v>52</v>
      </c>
      <c r="M294" s="1" t="s">
        <v>52</v>
      </c>
      <c r="N294" s="1" t="s">
        <v>1748</v>
      </c>
      <c r="O294" s="1" t="s">
        <v>136</v>
      </c>
      <c r="P294" s="1">
        <v>9750718323</v>
      </c>
      <c r="Q294" s="1" t="s">
        <v>56</v>
      </c>
      <c r="R294" s="1" t="s">
        <v>137</v>
      </c>
      <c r="S294" s="1" t="s">
        <v>114</v>
      </c>
      <c r="T294" s="1" t="s">
        <v>99</v>
      </c>
      <c r="U294" s="1" t="s">
        <v>302</v>
      </c>
      <c r="V294" s="1" t="s">
        <v>166</v>
      </c>
      <c r="W294" s="1" t="s">
        <v>441</v>
      </c>
      <c r="X294" s="1" t="s">
        <v>102</v>
      </c>
      <c r="Y294" s="1" t="s">
        <v>289</v>
      </c>
      <c r="Z294" s="1" t="s">
        <v>127</v>
      </c>
      <c r="AA294" s="1" t="s">
        <v>139</v>
      </c>
      <c r="AB294" s="1" t="s">
        <v>85</v>
      </c>
      <c r="AC294" s="1" t="s">
        <v>66</v>
      </c>
      <c r="AD294" s="1" t="s">
        <v>67</v>
      </c>
      <c r="AE294" s="1" t="s">
        <v>68</v>
      </c>
      <c r="AF294" s="1" t="s">
        <v>383</v>
      </c>
      <c r="AG294" s="1" t="s">
        <v>70</v>
      </c>
      <c r="AH294" s="1" t="s">
        <v>2830</v>
      </c>
      <c r="AI294" s="1" t="str">
        <f>IFERROR(_xlfn.XLOOKUP(Table1[[#This Row],[Audio Url]],Qc!C:C,Qc!F:F),"")</f>
        <v>caste name is mbc andipandaram.</v>
      </c>
      <c r="AJ294" s="1" t="str">
        <f>IFERROR(_xlfn.XLOOKUP(Table1[[#This Row],[Audio Url]],Qc!C:C,Qc!E:E),"")</f>
        <v>Correctly Done</v>
      </c>
      <c r="AK294" s="1" t="s">
        <v>38</v>
      </c>
      <c r="AL294" s="1" t="s">
        <v>38</v>
      </c>
      <c r="AM294" s="1" t="s">
        <v>43</v>
      </c>
      <c r="AN294" s="1" t="s">
        <v>2243</v>
      </c>
      <c r="AO294" t="str">
        <f>IF(Table1[[#This Row],[Audio Duration (in secs)]]&gt;180,"Greater than 3 Minutes","Less than 3 Minutes")</f>
        <v>Greater than 3 Minutes</v>
      </c>
      <c r="AP29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94" t="str">
        <f>IFERROR(VLOOKUP(Table1[[#This Row],[சாதி/Caste]],MApping!$E$1:$F$10,2,0),"Others")</f>
        <v>Others</v>
      </c>
      <c r="AR294">
        <f>VLOOKUP(Table1[[#This Row],[பாலினம்/Gender]],Factor!$F$26:$I$28,4,0)</f>
        <v>0.8936170212765957</v>
      </c>
      <c r="AS294">
        <f>VLOOKUP(Table1[[#This Row],[பதிலளித்தவரின் வயது/Age Group]],Factor!$F$35:$I$39,4,0)</f>
        <v>1.2824427480916032</v>
      </c>
      <c r="AT294">
        <f>VLOOKUP(Table1[[#This Row],[பதிலளித்தவரின் வயது/Age Group]]&amp;Table1[[#This Row],[பாலினம்/Gender]],Factor!$A$45:$G$53,7,0)</f>
        <v>0.95454545454545459</v>
      </c>
      <c r="AU2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294">
        <f>VLOOKUP(Table1[[#This Row],[Rev Caste]],Factor!$F$59:$I$68,4,0)</f>
        <v>5.9154929577464786E-2</v>
      </c>
      <c r="AW294">
        <f>Table1[[#This Row],[2021 Ae Factor]]*Table1[[#This Row],[Age &amp; Gender Factor]]</f>
        <v>0.95454545454545459</v>
      </c>
      <c r="AX294">
        <f t="shared" si="12"/>
        <v>10.6047037</v>
      </c>
      <c r="AY294">
        <f t="shared" si="13"/>
        <v>78.545203099999995</v>
      </c>
    </row>
    <row r="295" spans="1:51" x14ac:dyDescent="0.25">
      <c r="A295" s="1" t="s">
        <v>1749</v>
      </c>
      <c r="B295" s="1" t="s">
        <v>1750</v>
      </c>
      <c r="C295" s="2">
        <v>45874</v>
      </c>
      <c r="D295" s="1" t="s">
        <v>1751</v>
      </c>
      <c r="E295" s="1" t="s">
        <v>1746</v>
      </c>
      <c r="F295" s="1" t="s">
        <v>1752</v>
      </c>
      <c r="G295" s="1">
        <v>412</v>
      </c>
      <c r="H295" s="1" t="s">
        <v>37</v>
      </c>
      <c r="I295" s="1" t="s">
        <v>1283</v>
      </c>
      <c r="J295" s="1" t="s">
        <v>1284</v>
      </c>
      <c r="K295" s="1" t="s">
        <v>51</v>
      </c>
      <c r="L295" s="1" t="s">
        <v>52</v>
      </c>
      <c r="M295" s="1" t="s">
        <v>52</v>
      </c>
      <c r="N295" s="1" t="s">
        <v>1753</v>
      </c>
      <c r="O295" s="1" t="s">
        <v>55</v>
      </c>
      <c r="P295" s="1">
        <v>9500407892</v>
      </c>
      <c r="Q295" s="1" t="s">
        <v>56</v>
      </c>
      <c r="R295" s="1" t="s">
        <v>220</v>
      </c>
      <c r="S295" s="1" t="s">
        <v>58</v>
      </c>
      <c r="T295" s="1" t="s">
        <v>59</v>
      </c>
      <c r="U295" s="1" t="s">
        <v>60</v>
      </c>
      <c r="V295" s="1" t="s">
        <v>61</v>
      </c>
      <c r="W295" s="1" t="s">
        <v>62</v>
      </c>
      <c r="X295" s="1" t="s">
        <v>63</v>
      </c>
      <c r="Y295" s="1" t="s">
        <v>38</v>
      </c>
      <c r="Z295" s="1" t="s">
        <v>127</v>
      </c>
      <c r="AA295" s="1" t="s">
        <v>100</v>
      </c>
      <c r="AB295" s="1" t="s">
        <v>85</v>
      </c>
      <c r="AC295" s="1" t="s">
        <v>128</v>
      </c>
      <c r="AD295" s="1" t="s">
        <v>67</v>
      </c>
      <c r="AE295" s="1" t="s">
        <v>68</v>
      </c>
      <c r="AF295" s="1" t="s">
        <v>69</v>
      </c>
      <c r="AG295" s="1" t="s">
        <v>89</v>
      </c>
      <c r="AH295" s="1" t="s">
        <v>38</v>
      </c>
      <c r="AI295" s="1" t="str">
        <f>IFERROR(_xlfn.XLOOKUP(Table1[[#This Row],[Audio Url]],Qc!C:C,Qc!F:F),"")</f>
        <v>name is sriram.</v>
      </c>
      <c r="AJ295" s="1" t="str">
        <f>IFERROR(_xlfn.XLOOKUP(Table1[[#This Row],[Audio Url]],Qc!C:C,Qc!E:E),"")</f>
        <v>Correctly Done</v>
      </c>
      <c r="AK295" s="1" t="s">
        <v>38</v>
      </c>
      <c r="AL295" s="1" t="s">
        <v>38</v>
      </c>
      <c r="AM295" s="1" t="s">
        <v>43</v>
      </c>
      <c r="AN295" s="1" t="s">
        <v>2243</v>
      </c>
      <c r="AO295" t="str">
        <f>IF(Table1[[#This Row],[Audio Duration (in secs)]]&gt;180,"Greater than 3 Minutes","Less than 3 Minutes")</f>
        <v>Greater than 3 Minutes</v>
      </c>
      <c r="AP29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95" t="str">
        <f>IFERROR(VLOOKUP(Table1[[#This Row],[சாதி/Caste]],MApping!$E$1:$F$10,2,0),"Others")</f>
        <v>Others</v>
      </c>
      <c r="AR295">
        <f>VLOOKUP(Table1[[#This Row],[பாலினம்/Gender]],Factor!$F$26:$I$28,4,0)</f>
        <v>1.1351351351351351</v>
      </c>
      <c r="AS295">
        <f>VLOOKUP(Table1[[#This Row],[பதிலளித்தவரின் வயது/Age Group]],Factor!$F$35:$I$39,4,0)</f>
        <v>1.2824427480916032</v>
      </c>
      <c r="AT295">
        <f>VLOOKUP(Table1[[#This Row],[பதிலளித்தவரின் வயது/Age Group]]&amp;Table1[[#This Row],[பாலினம்/Gender]],Factor!$A$45:$G$53,7,0)</f>
        <v>1.9534883720930234</v>
      </c>
      <c r="AU2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5">
        <f>VLOOKUP(Table1[[#This Row],[Rev Caste]],Factor!$F$59:$I$68,4,0)</f>
        <v>5.9154929577464786E-2</v>
      </c>
      <c r="AW295">
        <f>Table1[[#This Row],[2021 Ae Factor]]*Table1[[#This Row],[Age &amp; Gender Factor]]</f>
        <v>1.1563355157222239</v>
      </c>
      <c r="AX295">
        <f t="shared" si="12"/>
        <v>10.6046967</v>
      </c>
      <c r="AY295">
        <f t="shared" si="13"/>
        <v>78.545203200000003</v>
      </c>
    </row>
    <row r="296" spans="1:51" x14ac:dyDescent="0.25">
      <c r="A296" s="1" t="s">
        <v>1754</v>
      </c>
      <c r="B296" s="1" t="s">
        <v>1755</v>
      </c>
      <c r="C296" s="2">
        <v>45874</v>
      </c>
      <c r="D296" s="1" t="s">
        <v>1756</v>
      </c>
      <c r="E296" s="1" t="s">
        <v>1746</v>
      </c>
      <c r="F296" s="1" t="s">
        <v>1757</v>
      </c>
      <c r="G296" s="1">
        <v>322</v>
      </c>
      <c r="H296" s="1" t="s">
        <v>37</v>
      </c>
      <c r="I296" s="1" t="s">
        <v>1291</v>
      </c>
      <c r="J296" s="1" t="s">
        <v>1292</v>
      </c>
      <c r="K296" s="1" t="s">
        <v>51</v>
      </c>
      <c r="L296" s="1" t="s">
        <v>52</v>
      </c>
      <c r="M296" s="1" t="s">
        <v>52</v>
      </c>
      <c r="N296" s="1" t="s">
        <v>1758</v>
      </c>
      <c r="O296" s="1" t="s">
        <v>55</v>
      </c>
      <c r="P296" s="1">
        <v>9943962714</v>
      </c>
      <c r="Q296" s="1" t="s">
        <v>39</v>
      </c>
      <c r="R296" s="1" t="s">
        <v>220</v>
      </c>
      <c r="S296" s="1" t="s">
        <v>58</v>
      </c>
      <c r="T296" s="1" t="s">
        <v>138</v>
      </c>
      <c r="U296" s="1" t="s">
        <v>84</v>
      </c>
      <c r="V296" s="1" t="s">
        <v>100</v>
      </c>
      <c r="W296" s="1" t="s">
        <v>1759</v>
      </c>
      <c r="X296" s="1" t="s">
        <v>102</v>
      </c>
      <c r="Y296" s="1" t="s">
        <v>289</v>
      </c>
      <c r="Z296" s="1" t="s">
        <v>64</v>
      </c>
      <c r="AA296" s="1" t="s">
        <v>38</v>
      </c>
      <c r="AB296" s="1" t="s">
        <v>65</v>
      </c>
      <c r="AC296" s="1" t="s">
        <v>86</v>
      </c>
      <c r="AD296" s="1" t="s">
        <v>67</v>
      </c>
      <c r="AE296" s="1" t="s">
        <v>68</v>
      </c>
      <c r="AF296" s="1" t="s">
        <v>104</v>
      </c>
      <c r="AG296" s="1" t="s">
        <v>70</v>
      </c>
      <c r="AH296" s="1" t="s">
        <v>38</v>
      </c>
      <c r="AI296" s="1" t="str">
        <f>IFERROR(_xlfn.XLOOKUP(Table1[[#This Row],[Audio Url]],Qc!C:C,Qc!F:F),"")</f>
        <v>caste is mbc vanniyar.</v>
      </c>
      <c r="AJ296" s="1" t="str">
        <f>IFERROR(_xlfn.XLOOKUP(Table1[[#This Row],[Audio Url]],Qc!C:C,Qc!E:E),"")</f>
        <v>Correctly Done</v>
      </c>
      <c r="AK296" s="1" t="s">
        <v>38</v>
      </c>
      <c r="AL296" s="1" t="s">
        <v>38</v>
      </c>
      <c r="AM296" s="1" t="s">
        <v>43</v>
      </c>
      <c r="AN296" s="1" t="s">
        <v>2243</v>
      </c>
      <c r="AO296" t="str">
        <f>IF(Table1[[#This Row],[Audio Duration (in secs)]]&gt;180,"Greater than 3 Minutes","Less than 3 Minutes")</f>
        <v>Greater than 3 Minutes</v>
      </c>
      <c r="AP29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296" t="str">
        <f>IFERROR(VLOOKUP(Table1[[#This Row],[சாதி/Caste]],MApping!$E$1:$F$10,2,0),"Others")</f>
        <v>Others</v>
      </c>
      <c r="AR296">
        <f>VLOOKUP(Table1[[#This Row],[பாலினம்/Gender]],Factor!$F$26:$I$28,4,0)</f>
        <v>1.1351351351351351</v>
      </c>
      <c r="AS296">
        <f>VLOOKUP(Table1[[#This Row],[பதிலளித்தவரின் வயது/Age Group]],Factor!$F$35:$I$39,4,0)</f>
        <v>0.84</v>
      </c>
      <c r="AT296">
        <f>VLOOKUP(Table1[[#This Row],[பதிலளித்தவரின் வயது/Age Group]]&amp;Table1[[#This Row],[பாலினம்/Gender]],Factor!$A$45:$G$53,7,0)</f>
        <v>0.80769230769230771</v>
      </c>
      <c r="AU2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296">
        <f>VLOOKUP(Table1[[#This Row],[Rev Caste]],Factor!$F$59:$I$68,4,0)</f>
        <v>5.9154929577464786E-2</v>
      </c>
      <c r="AW296">
        <f>Table1[[#This Row],[2021 Ae Factor]]*Table1[[#This Row],[Age &amp; Gender Factor]]</f>
        <v>1.6163537898544778</v>
      </c>
      <c r="AX296">
        <f t="shared" si="12"/>
        <v>10.6047042</v>
      </c>
      <c r="AY296">
        <f t="shared" si="13"/>
        <v>78.545200800000003</v>
      </c>
    </row>
    <row r="297" spans="1:51" x14ac:dyDescent="0.25">
      <c r="A297" s="1" t="s">
        <v>1760</v>
      </c>
      <c r="B297" s="1" t="s">
        <v>1761</v>
      </c>
      <c r="C297" s="2">
        <v>45874</v>
      </c>
      <c r="D297" s="1" t="s">
        <v>1762</v>
      </c>
      <c r="E297" s="1" t="s">
        <v>1746</v>
      </c>
      <c r="F297" s="1" t="s">
        <v>1763</v>
      </c>
      <c r="G297" s="1">
        <v>317</v>
      </c>
      <c r="H297" s="1" t="s">
        <v>37</v>
      </c>
      <c r="I297" s="1" t="s">
        <v>1283</v>
      </c>
      <c r="J297" s="1" t="s">
        <v>1284</v>
      </c>
      <c r="K297" s="1" t="s">
        <v>51</v>
      </c>
      <c r="L297" s="1" t="s">
        <v>52</v>
      </c>
      <c r="M297" s="1" t="s">
        <v>52</v>
      </c>
      <c r="N297" s="1" t="s">
        <v>1764</v>
      </c>
      <c r="O297" s="1" t="s">
        <v>136</v>
      </c>
      <c r="P297" s="1">
        <v>8870566179</v>
      </c>
      <c r="Q297" s="1" t="s">
        <v>56</v>
      </c>
      <c r="R297" s="1" t="s">
        <v>137</v>
      </c>
      <c r="S297" s="1" t="s">
        <v>58</v>
      </c>
      <c r="T297" s="1" t="s">
        <v>59</v>
      </c>
      <c r="U297" s="1" t="s">
        <v>60</v>
      </c>
      <c r="V297" s="1" t="s">
        <v>61</v>
      </c>
      <c r="W297" s="1" t="s">
        <v>441</v>
      </c>
      <c r="X297" s="1" t="s">
        <v>296</v>
      </c>
      <c r="Y297" s="1" t="s">
        <v>38</v>
      </c>
      <c r="Z297" s="1" t="s">
        <v>127</v>
      </c>
      <c r="AA297" s="1" t="s">
        <v>139</v>
      </c>
      <c r="AB297" s="1" t="s">
        <v>59</v>
      </c>
      <c r="AC297" s="1" t="s">
        <v>66</v>
      </c>
      <c r="AD297" s="1" t="s">
        <v>67</v>
      </c>
      <c r="AE297" s="1" t="s">
        <v>102</v>
      </c>
      <c r="AF297" s="1" t="s">
        <v>69</v>
      </c>
      <c r="AG297" s="1" t="s">
        <v>89</v>
      </c>
      <c r="AH297" s="1" t="s">
        <v>270</v>
      </c>
      <c r="AI297" s="1">
        <f>IFERROR(_xlfn.XLOOKUP(Table1[[#This Row],[Audio Url]],Qc!C:C,Qc!F:F),"")</f>
        <v>0</v>
      </c>
      <c r="AJ297" s="1" t="str">
        <f>IFERROR(_xlfn.XLOOKUP(Table1[[#This Row],[Audio Url]],Qc!C:C,Qc!E:E),"")</f>
        <v>Correctly Done</v>
      </c>
      <c r="AK297" s="1" t="s">
        <v>38</v>
      </c>
      <c r="AL297" s="1" t="s">
        <v>38</v>
      </c>
      <c r="AM297" s="1" t="s">
        <v>43</v>
      </c>
      <c r="AN297" s="1" t="s">
        <v>2243</v>
      </c>
      <c r="AO297" t="str">
        <f>IF(Table1[[#This Row],[Audio Duration (in secs)]]&gt;180,"Greater than 3 Minutes","Less than 3 Minutes")</f>
        <v>Greater than 3 Minutes</v>
      </c>
      <c r="AP29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297" t="str">
        <f>IFERROR(VLOOKUP(Table1[[#This Row],[சாதி/Caste]],MApping!$E$1:$F$10,2,0),"Others")</f>
        <v>MUTTARAIYAR</v>
      </c>
      <c r="AR297">
        <f>VLOOKUP(Table1[[#This Row],[பாலினம்/Gender]],Factor!$F$26:$I$28,4,0)</f>
        <v>0.8936170212765957</v>
      </c>
      <c r="AS297">
        <f>VLOOKUP(Table1[[#This Row],[பதிலளித்தவரின் வயது/Age Group]],Factor!$F$35:$I$39,4,0)</f>
        <v>1.2824427480916032</v>
      </c>
      <c r="AT297">
        <f>VLOOKUP(Table1[[#This Row],[பதிலளித்தவரின் வயது/Age Group]]&amp;Table1[[#This Row],[பாலினம்/Gender]],Factor!$A$45:$G$53,7,0)</f>
        <v>0.95454545454545459</v>
      </c>
      <c r="AU2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7">
        <f>VLOOKUP(Table1[[#This Row],[Rev Caste]],Factor!$F$59:$I$68,4,0)</f>
        <v>2.0275862068965518</v>
      </c>
      <c r="AW297">
        <f>Table1[[#This Row],[2021 Ae Factor]]*Table1[[#This Row],[Age &amp; Gender Factor]]</f>
        <v>0.56502758154608668</v>
      </c>
      <c r="AX297">
        <f t="shared" si="12"/>
        <v>10.604637200000001</v>
      </c>
      <c r="AY297">
        <f t="shared" si="13"/>
        <v>78.545396199999999</v>
      </c>
    </row>
    <row r="298" spans="1:51" x14ac:dyDescent="0.25">
      <c r="A298" s="1" t="s">
        <v>1765</v>
      </c>
      <c r="B298" s="1" t="s">
        <v>1766</v>
      </c>
      <c r="C298" s="2">
        <v>45874</v>
      </c>
      <c r="D298" s="1" t="s">
        <v>1767</v>
      </c>
      <c r="E298" s="1" t="s">
        <v>1746</v>
      </c>
      <c r="F298" s="1" t="s">
        <v>1768</v>
      </c>
      <c r="G298" s="1">
        <v>273</v>
      </c>
      <c r="H298" s="1" t="s">
        <v>37</v>
      </c>
      <c r="I298" s="1" t="s">
        <v>1283</v>
      </c>
      <c r="J298" s="1" t="s">
        <v>1284</v>
      </c>
      <c r="K298" s="1" t="s">
        <v>51</v>
      </c>
      <c r="L298" s="1" t="s">
        <v>52</v>
      </c>
      <c r="M298" s="1" t="s">
        <v>52</v>
      </c>
      <c r="N298" s="1" t="s">
        <v>1769</v>
      </c>
      <c r="O298" s="1" t="s">
        <v>55</v>
      </c>
      <c r="P298" s="1">
        <v>9698282552</v>
      </c>
      <c r="Q298" s="1" t="s">
        <v>39</v>
      </c>
      <c r="R298" s="1" t="s">
        <v>57</v>
      </c>
      <c r="S298" s="1" t="s">
        <v>58</v>
      </c>
      <c r="T298" s="1" t="s">
        <v>59</v>
      </c>
      <c r="U298" s="1" t="s">
        <v>60</v>
      </c>
      <c r="V298" s="1" t="s">
        <v>61</v>
      </c>
      <c r="W298" s="1" t="s">
        <v>62</v>
      </c>
      <c r="X298" s="1" t="s">
        <v>63</v>
      </c>
      <c r="Y298" s="1" t="s">
        <v>38</v>
      </c>
      <c r="Z298" s="1" t="s">
        <v>64</v>
      </c>
      <c r="AA298" s="1" t="s">
        <v>38</v>
      </c>
      <c r="AB298" s="1" t="s">
        <v>65</v>
      </c>
      <c r="AC298" s="1" t="s">
        <v>86</v>
      </c>
      <c r="AD298" s="1" t="s">
        <v>67</v>
      </c>
      <c r="AE298" s="1" t="s">
        <v>68</v>
      </c>
      <c r="AF298" s="1" t="s">
        <v>383</v>
      </c>
      <c r="AG298" s="1" t="s">
        <v>89</v>
      </c>
      <c r="AH298" s="1" t="s">
        <v>2775</v>
      </c>
      <c r="AI298" s="1" t="str">
        <f>IFERROR(_xlfn.XLOOKUP(Table1[[#This Row],[Audio Url]],Qc!C:C,Qc!F:F),"")</f>
        <v>caste is mudhaliyar.</v>
      </c>
      <c r="AJ298" s="1" t="str">
        <f>IFERROR(_xlfn.XLOOKUP(Table1[[#This Row],[Audio Url]],Qc!C:C,Qc!E:E),"")</f>
        <v>Correctly Done</v>
      </c>
      <c r="AK298" s="1" t="s">
        <v>38</v>
      </c>
      <c r="AL298" s="1" t="s">
        <v>38</v>
      </c>
      <c r="AM298" s="1" t="s">
        <v>43</v>
      </c>
      <c r="AN298" s="1" t="s">
        <v>2243</v>
      </c>
      <c r="AO298" t="str">
        <f>IF(Table1[[#This Row],[Audio Duration (in secs)]]&gt;180,"Greater than 3 Minutes","Less than 3 Minutes")</f>
        <v>Greater than 3 Minutes</v>
      </c>
      <c r="AP29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98" t="str">
        <f>IFERROR(VLOOKUP(Table1[[#This Row],[சாதி/Caste]],MApping!$E$1:$F$10,2,0),"Others")</f>
        <v>Others</v>
      </c>
      <c r="AR298">
        <f>VLOOKUP(Table1[[#This Row],[பாலினம்/Gender]],Factor!$F$26:$I$28,4,0)</f>
        <v>1.1351351351351351</v>
      </c>
      <c r="AS298">
        <f>VLOOKUP(Table1[[#This Row],[பதிலளித்தவரின் வயது/Age Group]],Factor!$F$35:$I$39,4,0)</f>
        <v>0.84</v>
      </c>
      <c r="AT298">
        <f>VLOOKUP(Table1[[#This Row],[பதிலளித்தவரின் வயது/Age Group]]&amp;Table1[[#This Row],[பாலினம்/Gender]],Factor!$A$45:$G$53,7,0)</f>
        <v>0.80769230769230771</v>
      </c>
      <c r="AU2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8">
        <f>VLOOKUP(Table1[[#This Row],[Rev Caste]],Factor!$F$59:$I$68,4,0)</f>
        <v>5.9154929577464786E-2</v>
      </c>
      <c r="AW298">
        <f>Table1[[#This Row],[2021 Ae Factor]]*Table1[[#This Row],[Age &amp; Gender Factor]]</f>
        <v>0.47810026130822719</v>
      </c>
      <c r="AX298">
        <f t="shared" si="12"/>
        <v>10.6049433</v>
      </c>
      <c r="AY298">
        <f t="shared" si="13"/>
        <v>78.545328299999994</v>
      </c>
    </row>
    <row r="299" spans="1:51" x14ac:dyDescent="0.25">
      <c r="A299" s="1" t="s">
        <v>1770</v>
      </c>
      <c r="B299" s="1" t="s">
        <v>1771</v>
      </c>
      <c r="C299" s="2">
        <v>45874</v>
      </c>
      <c r="D299" s="1" t="s">
        <v>1772</v>
      </c>
      <c r="E299" s="1" t="s">
        <v>1740</v>
      </c>
      <c r="F299" s="1" t="s">
        <v>1773</v>
      </c>
      <c r="G299" s="1">
        <v>362</v>
      </c>
      <c r="H299" s="1" t="s">
        <v>37</v>
      </c>
      <c r="I299" s="1" t="s">
        <v>1291</v>
      </c>
      <c r="J299" s="1" t="s">
        <v>1292</v>
      </c>
      <c r="K299" s="1" t="s">
        <v>51</v>
      </c>
      <c r="L299" s="1" t="s">
        <v>52</v>
      </c>
      <c r="M299" s="1" t="s">
        <v>52</v>
      </c>
      <c r="N299" s="1" t="s">
        <v>1774</v>
      </c>
      <c r="O299" s="1" t="s">
        <v>136</v>
      </c>
      <c r="P299" s="1">
        <v>9025142428</v>
      </c>
      <c r="Q299" s="1" t="s">
        <v>39</v>
      </c>
      <c r="R299" s="1" t="s">
        <v>98</v>
      </c>
      <c r="S299" s="1" t="s">
        <v>114</v>
      </c>
      <c r="T299" s="1" t="s">
        <v>59</v>
      </c>
      <c r="U299" s="1" t="s">
        <v>60</v>
      </c>
      <c r="V299" s="1" t="s">
        <v>61</v>
      </c>
      <c r="W299" s="1" t="s">
        <v>62</v>
      </c>
      <c r="X299" s="1" t="s">
        <v>63</v>
      </c>
      <c r="Y299" s="1" t="s">
        <v>38</v>
      </c>
      <c r="Z299" s="1" t="s">
        <v>64</v>
      </c>
      <c r="AA299" s="1" t="s">
        <v>38</v>
      </c>
      <c r="AB299" s="1" t="s">
        <v>65</v>
      </c>
      <c r="AC299" s="1" t="s">
        <v>86</v>
      </c>
      <c r="AD299" s="1" t="s">
        <v>67</v>
      </c>
      <c r="AE299" s="1" t="s">
        <v>624</v>
      </c>
      <c r="AF299" s="1" t="s">
        <v>69</v>
      </c>
      <c r="AG299" s="1" t="s">
        <v>70</v>
      </c>
      <c r="AH299" s="1" t="s">
        <v>2775</v>
      </c>
      <c r="AI299" s="1" t="str">
        <f>IFERROR(_xlfn.XLOOKUP(Table1[[#This Row],[Audio Url]],Qc!C:C,Qc!F:F),"")</f>
        <v>name is kanimozhi. caste name is mbc  mudhaliyar.</v>
      </c>
      <c r="AJ299" s="1" t="str">
        <f>IFERROR(_xlfn.XLOOKUP(Table1[[#This Row],[Audio Url]],Qc!C:C,Qc!E:E),"")</f>
        <v>Correctly Done</v>
      </c>
      <c r="AK299" s="1" t="s">
        <v>38</v>
      </c>
      <c r="AL299" s="1" t="s">
        <v>38</v>
      </c>
      <c r="AM299" s="1" t="s">
        <v>43</v>
      </c>
      <c r="AN299" s="1" t="s">
        <v>2243</v>
      </c>
      <c r="AO299" t="str">
        <f>IF(Table1[[#This Row],[Audio Duration (in secs)]]&gt;180,"Greater than 3 Minutes","Less than 3 Minutes")</f>
        <v>Greater than 3 Minutes</v>
      </c>
      <c r="AP29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299" t="str">
        <f>IFERROR(VLOOKUP(Table1[[#This Row],[சாதி/Caste]],MApping!$E$1:$F$10,2,0),"Others")</f>
        <v>Others</v>
      </c>
      <c r="AR299">
        <f>VLOOKUP(Table1[[#This Row],[பாலினம்/Gender]],Factor!$F$26:$I$28,4,0)</f>
        <v>0.8936170212765957</v>
      </c>
      <c r="AS299">
        <f>VLOOKUP(Table1[[#This Row],[பதிலளித்தவரின் வயது/Age Group]],Factor!$F$35:$I$39,4,0)</f>
        <v>0.84</v>
      </c>
      <c r="AT299">
        <f>VLOOKUP(Table1[[#This Row],[பதிலளித்தவரின் வயது/Age Group]]&amp;Table1[[#This Row],[பாலினம்/Gender]],Factor!$A$45:$G$53,7,0)</f>
        <v>0.875</v>
      </c>
      <c r="AU2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299">
        <f>VLOOKUP(Table1[[#This Row],[Rev Caste]],Factor!$F$59:$I$68,4,0)</f>
        <v>5.9154929577464786E-2</v>
      </c>
      <c r="AW299">
        <f>Table1[[#This Row],[2021 Ae Factor]]*Table1[[#This Row],[Age &amp; Gender Factor]]</f>
        <v>0.5179419497505795</v>
      </c>
      <c r="AX299">
        <f t="shared" si="12"/>
        <v>10.6047814</v>
      </c>
      <c r="AY299">
        <f t="shared" si="13"/>
        <v>78.544867600000003</v>
      </c>
    </row>
    <row r="300" spans="1:51" x14ac:dyDescent="0.25">
      <c r="A300" s="1" t="s">
        <v>1775</v>
      </c>
      <c r="B300" s="1" t="s">
        <v>1776</v>
      </c>
      <c r="C300" s="2">
        <v>45874</v>
      </c>
      <c r="D300" s="1" t="s">
        <v>1777</v>
      </c>
      <c r="E300" s="1" t="s">
        <v>1734</v>
      </c>
      <c r="F300" s="1" t="s">
        <v>1778</v>
      </c>
      <c r="G300" s="1">
        <v>330</v>
      </c>
      <c r="H300" s="1" t="s">
        <v>37</v>
      </c>
      <c r="I300" s="1" t="s">
        <v>1283</v>
      </c>
      <c r="J300" s="1" t="s">
        <v>1284</v>
      </c>
      <c r="K300" s="1" t="s">
        <v>51</v>
      </c>
      <c r="L300" s="1" t="s">
        <v>52</v>
      </c>
      <c r="M300" s="1" t="s">
        <v>52</v>
      </c>
      <c r="N300" s="1" t="s">
        <v>1779</v>
      </c>
      <c r="O300" s="1" t="s">
        <v>136</v>
      </c>
      <c r="P300" s="1">
        <v>8610038773</v>
      </c>
      <c r="Q300" s="1" t="s">
        <v>361</v>
      </c>
      <c r="R300" s="1" t="s">
        <v>137</v>
      </c>
      <c r="S300" s="1" t="s">
        <v>58</v>
      </c>
      <c r="T300" s="1" t="s">
        <v>138</v>
      </c>
      <c r="U300" s="1" t="s">
        <v>84</v>
      </c>
      <c r="V300" s="1" t="s">
        <v>100</v>
      </c>
      <c r="W300" s="1" t="s">
        <v>126</v>
      </c>
      <c r="X300" s="1" t="s">
        <v>102</v>
      </c>
      <c r="Y300" s="1" t="s">
        <v>96</v>
      </c>
      <c r="Z300" s="1" t="s">
        <v>127</v>
      </c>
      <c r="AA300" s="1" t="s">
        <v>139</v>
      </c>
      <c r="AB300" s="1" t="s">
        <v>59</v>
      </c>
      <c r="AC300" s="1" t="s">
        <v>128</v>
      </c>
      <c r="AD300" s="1" t="s">
        <v>67</v>
      </c>
      <c r="AE300" s="1" t="s">
        <v>102</v>
      </c>
      <c r="AF300" s="1" t="s">
        <v>69</v>
      </c>
      <c r="AG300" s="1" t="s">
        <v>89</v>
      </c>
      <c r="AH300" s="1" t="s">
        <v>270</v>
      </c>
      <c r="AI300" s="1">
        <f>IFERROR(_xlfn.XLOOKUP(Table1[[#This Row],[Audio Url]],Qc!C:C,Qc!F:F),"")</f>
        <v>0</v>
      </c>
      <c r="AJ300" s="1" t="str">
        <f>IFERROR(_xlfn.XLOOKUP(Table1[[#This Row],[Audio Url]],Qc!C:C,Qc!E:E),"")</f>
        <v>Correctly Done</v>
      </c>
      <c r="AK300" s="1" t="s">
        <v>38</v>
      </c>
      <c r="AL300" s="1" t="s">
        <v>38</v>
      </c>
      <c r="AM300" s="1" t="s">
        <v>43</v>
      </c>
      <c r="AN300" s="1" t="s">
        <v>2243</v>
      </c>
      <c r="AO300" t="str">
        <f>IF(Table1[[#This Row],[Audio Duration (in secs)]]&gt;180,"Greater than 3 Minutes","Less than 3 Minutes")</f>
        <v>Greater than 3 Minutes</v>
      </c>
      <c r="AP30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0" t="str">
        <f>IFERROR(VLOOKUP(Table1[[#This Row],[சாதி/Caste]],MApping!$E$1:$F$10,2,0),"Others")</f>
        <v>MUTTARAIYAR</v>
      </c>
      <c r="AR300">
        <f>VLOOKUP(Table1[[#This Row],[பாலினம்/Gender]],Factor!$F$26:$I$28,4,0)</f>
        <v>0.8936170212765957</v>
      </c>
      <c r="AS300">
        <f>VLOOKUP(Table1[[#This Row],[பதிலளித்தவரின் வயது/Age Group]],Factor!$F$35:$I$39,4,0)</f>
        <v>0.96923076923076912</v>
      </c>
      <c r="AT300">
        <f>VLOOKUP(Table1[[#This Row],[பதிலளித்தவரின் வயது/Age Group]]&amp;Table1[[#This Row],[பாலினம்/Gender]],Factor!$A$45:$G$53,7,0)</f>
        <v>1.1666666666666667</v>
      </c>
      <c r="AU3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00">
        <f>VLOOKUP(Table1[[#This Row],[Rev Caste]],Factor!$F$59:$I$68,4,0)</f>
        <v>2.0275862068965518</v>
      </c>
      <c r="AW300">
        <f>Table1[[#This Row],[2021 Ae Factor]]*Table1[[#This Row],[Age &amp; Gender Factor]]</f>
        <v>2.3347332520120236</v>
      </c>
      <c r="AX300">
        <f t="shared" si="12"/>
        <v>10.60486</v>
      </c>
      <c r="AY300">
        <f t="shared" si="13"/>
        <v>78.544216800000001</v>
      </c>
    </row>
    <row r="301" spans="1:51" x14ac:dyDescent="0.25">
      <c r="A301" s="1" t="s">
        <v>1780</v>
      </c>
      <c r="B301" s="1" t="s">
        <v>1781</v>
      </c>
      <c r="C301" s="2">
        <v>45874</v>
      </c>
      <c r="D301" s="1" t="s">
        <v>1376</v>
      </c>
      <c r="E301" s="1" t="s">
        <v>1377</v>
      </c>
      <c r="F301" s="1" t="s">
        <v>1782</v>
      </c>
      <c r="G301" s="1">
        <v>363</v>
      </c>
      <c r="H301" s="1" t="s">
        <v>37</v>
      </c>
      <c r="I301" s="1" t="s">
        <v>1291</v>
      </c>
      <c r="J301" s="1" t="s">
        <v>1292</v>
      </c>
      <c r="K301" s="1" t="s">
        <v>51</v>
      </c>
      <c r="L301" s="1" t="s">
        <v>52</v>
      </c>
      <c r="M301" s="1" t="s">
        <v>52</v>
      </c>
      <c r="N301" s="1" t="s">
        <v>1783</v>
      </c>
      <c r="O301" s="1" t="s">
        <v>136</v>
      </c>
      <c r="P301" s="1">
        <v>8098674839</v>
      </c>
      <c r="Q301" s="1" t="s">
        <v>82</v>
      </c>
      <c r="R301" s="1" t="s">
        <v>98</v>
      </c>
      <c r="S301" s="1" t="s">
        <v>114</v>
      </c>
      <c r="T301" s="1" t="s">
        <v>138</v>
      </c>
      <c r="U301" s="1" t="s">
        <v>84</v>
      </c>
      <c r="V301" s="1" t="s">
        <v>61</v>
      </c>
      <c r="W301" s="1" t="s">
        <v>441</v>
      </c>
      <c r="X301" s="1" t="s">
        <v>296</v>
      </c>
      <c r="Y301" s="1" t="s">
        <v>38</v>
      </c>
      <c r="Z301" s="1" t="s">
        <v>64</v>
      </c>
      <c r="AA301" s="1" t="s">
        <v>38</v>
      </c>
      <c r="AB301" s="1" t="s">
        <v>85</v>
      </c>
      <c r="AC301" s="1" t="s">
        <v>128</v>
      </c>
      <c r="AD301" s="1" t="s">
        <v>67</v>
      </c>
      <c r="AE301" s="1" t="s">
        <v>68</v>
      </c>
      <c r="AF301" s="1" t="s">
        <v>383</v>
      </c>
      <c r="AG301" s="1" t="s">
        <v>89</v>
      </c>
      <c r="AH301" s="1" t="s">
        <v>71</v>
      </c>
      <c r="AI301" s="1">
        <f>IFERROR(_xlfn.XLOOKUP(Table1[[#This Row],[Audio Url]],Qc!C:C,Qc!F:F),"")</f>
        <v>0</v>
      </c>
      <c r="AJ301" s="1" t="str">
        <f>IFERROR(_xlfn.XLOOKUP(Table1[[#This Row],[Audio Url]],Qc!C:C,Qc!E:E),"")</f>
        <v>Correctly Done</v>
      </c>
      <c r="AK301" s="1" t="s">
        <v>38</v>
      </c>
      <c r="AL301" s="1" t="s">
        <v>38</v>
      </c>
      <c r="AM301" s="1" t="s">
        <v>43</v>
      </c>
      <c r="AN301" s="1" t="s">
        <v>2243</v>
      </c>
      <c r="AO301" t="str">
        <f>IF(Table1[[#This Row],[Audio Duration (in secs)]]&gt;180,"Greater than 3 Minutes","Less than 3 Minutes")</f>
        <v>Greater than 3 Minutes</v>
      </c>
      <c r="AP30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01" t="str">
        <f>IFERROR(VLOOKUP(Table1[[#This Row],[சாதி/Caste]],MApping!$E$1:$F$10,2,0),"Others")</f>
        <v>URALI GOUNDER</v>
      </c>
      <c r="AR301">
        <f>VLOOKUP(Table1[[#This Row],[பாலினம்/Gender]],Factor!$F$26:$I$28,4,0)</f>
        <v>0.8936170212765957</v>
      </c>
      <c r="AS301">
        <f>VLOOKUP(Table1[[#This Row],[பதிலளித்தவரின் வயது/Age Group]],Factor!$F$35:$I$39,4,0)</f>
        <v>0.84848484848484851</v>
      </c>
      <c r="AT301">
        <f>VLOOKUP(Table1[[#This Row],[பதிலளித்தவரின் வயது/Age Group]]&amp;Table1[[#This Row],[பாலினம்/Gender]],Factor!$A$45:$G$53,7,0)</f>
        <v>0.70000000000000007</v>
      </c>
      <c r="AU3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1">
        <f>VLOOKUP(Table1[[#This Row],[Rev Caste]],Factor!$F$59:$I$68,4,0)</f>
        <v>1.3034482758620689</v>
      </c>
      <c r="AW301">
        <f>Table1[[#This Row],[2021 Ae Factor]]*Table1[[#This Row],[Age &amp; Gender Factor]]</f>
        <v>0.41435355980046362</v>
      </c>
      <c r="AX301">
        <f t="shared" si="12"/>
        <v>10.6042188</v>
      </c>
      <c r="AY301">
        <f t="shared" si="13"/>
        <v>78.546742199999997</v>
      </c>
    </row>
    <row r="302" spans="1:51" x14ac:dyDescent="0.25">
      <c r="A302" s="12" t="s">
        <v>1784</v>
      </c>
      <c r="B302" s="12" t="s">
        <v>1785</v>
      </c>
      <c r="C302" s="13">
        <v>45875</v>
      </c>
      <c r="D302" s="12" t="s">
        <v>1786</v>
      </c>
      <c r="E302" s="12" t="s">
        <v>1787</v>
      </c>
      <c r="F302" s="12" t="s">
        <v>1788</v>
      </c>
      <c r="G302" s="12">
        <v>282</v>
      </c>
      <c r="H302" s="12" t="s">
        <v>37</v>
      </c>
      <c r="I302" s="12" t="s">
        <v>1283</v>
      </c>
      <c r="J302" s="12" t="s">
        <v>1284</v>
      </c>
      <c r="K302" s="12" t="s">
        <v>51</v>
      </c>
      <c r="L302" s="12" t="s">
        <v>52</v>
      </c>
      <c r="M302" s="12" t="s">
        <v>52</v>
      </c>
      <c r="N302" s="12" t="s">
        <v>1789</v>
      </c>
      <c r="O302" s="12" t="s">
        <v>136</v>
      </c>
      <c r="P302" s="12">
        <v>6381103644</v>
      </c>
      <c r="Q302" s="12" t="s">
        <v>39</v>
      </c>
      <c r="R302" s="12" t="s">
        <v>137</v>
      </c>
      <c r="S302" s="12" t="s">
        <v>58</v>
      </c>
      <c r="T302" s="12" t="s">
        <v>138</v>
      </c>
      <c r="U302" s="12" t="s">
        <v>302</v>
      </c>
      <c r="V302" s="12" t="s">
        <v>61</v>
      </c>
      <c r="W302" s="12" t="s">
        <v>62</v>
      </c>
      <c r="X302" s="12" t="s">
        <v>102</v>
      </c>
      <c r="Y302" s="12" t="s">
        <v>96</v>
      </c>
      <c r="Z302" s="12" t="s">
        <v>127</v>
      </c>
      <c r="AA302" s="12" t="s">
        <v>100</v>
      </c>
      <c r="AB302" s="12" t="s">
        <v>65</v>
      </c>
      <c r="AC302" s="12" t="s">
        <v>86</v>
      </c>
      <c r="AD302" s="12" t="s">
        <v>67</v>
      </c>
      <c r="AE302" s="12" t="s">
        <v>624</v>
      </c>
      <c r="AF302" s="12" t="s">
        <v>383</v>
      </c>
      <c r="AG302" s="12" t="s">
        <v>89</v>
      </c>
      <c r="AH302" s="12" t="s">
        <v>2776</v>
      </c>
      <c r="AI302" s="1" t="str">
        <f>IFERROR(_xlfn.XLOOKUP(Table1[[#This Row],[Audio Url]],Qc!C:C,Qc!F:F),"")</f>
        <v>she said her caste as chettiyar but didnt mentioned here</v>
      </c>
      <c r="AJ302" s="1" t="str">
        <f>IFERROR(_xlfn.XLOOKUP(Table1[[#This Row],[Audio Url]],Qc!C:C,Qc!E:E),"")</f>
        <v>Correctly Done</v>
      </c>
      <c r="AK302" s="12" t="s">
        <v>38</v>
      </c>
      <c r="AL302" s="12" t="s">
        <v>38</v>
      </c>
      <c r="AM302" s="12" t="s">
        <v>43</v>
      </c>
      <c r="AN302" s="1" t="s">
        <v>2243</v>
      </c>
      <c r="AO302" t="str">
        <f>IF(Table1[[#This Row],[Audio Duration (in secs)]]&gt;180,"Greater than 3 Minutes","Less than 3 Minutes")</f>
        <v>Greater than 3 Minutes</v>
      </c>
      <c r="AP30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2" t="str">
        <f>IFERROR(VLOOKUP(Table1[[#This Row],[சாதி/Caste]],MApping!$E$1:$F$10,2,0),"Others")</f>
        <v>Others</v>
      </c>
      <c r="AR302">
        <f>VLOOKUP(Table1[[#This Row],[பாலினம்/Gender]],Factor!$F$26:$I$28,4,0)</f>
        <v>0.8936170212765957</v>
      </c>
      <c r="AS302">
        <f>VLOOKUP(Table1[[#This Row],[பதிலளித்தவரின் வயது/Age Group]],Factor!$F$35:$I$39,4,0)</f>
        <v>0.84</v>
      </c>
      <c r="AT302">
        <f>VLOOKUP(Table1[[#This Row],[பதிலளித்தவரின் வயது/Age Group]]&amp;Table1[[#This Row],[பாலினம்/Gender]],Factor!$A$45:$G$53,7,0)</f>
        <v>0.875</v>
      </c>
      <c r="AU3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2">
        <f>VLOOKUP(Table1[[#This Row],[Rev Caste]],Factor!$F$59:$I$68,4,0)</f>
        <v>5.9154929577464786E-2</v>
      </c>
      <c r="AW302">
        <f>Table1[[#This Row],[2021 Ae Factor]]*Table1[[#This Row],[Age &amp; Gender Factor]]</f>
        <v>0.5179419497505795</v>
      </c>
      <c r="AX302">
        <f t="shared" ref="AX302:AX333" si="14">VALUE(MID(D302,2,FIND(",",D302)-2))</f>
        <v>10.5999313</v>
      </c>
      <c r="AY302">
        <f t="shared" ref="AY302:AY333" si="15">VALUE(MID(D302, FIND(",",D302)+2, FIND(")",D302)-FIND(",",D302)-2))</f>
        <v>78.545188400000001</v>
      </c>
    </row>
    <row r="303" spans="1:51" x14ac:dyDescent="0.25">
      <c r="A303" s="12" t="s">
        <v>1790</v>
      </c>
      <c r="B303" s="12" t="s">
        <v>1791</v>
      </c>
      <c r="C303" s="13">
        <v>45875</v>
      </c>
      <c r="D303" s="12" t="s">
        <v>1792</v>
      </c>
      <c r="E303" s="12" t="s">
        <v>1793</v>
      </c>
      <c r="F303" s="12" t="s">
        <v>1794</v>
      </c>
      <c r="G303" s="12">
        <v>306</v>
      </c>
      <c r="H303" s="12" t="s">
        <v>37</v>
      </c>
      <c r="I303" s="12" t="s">
        <v>49</v>
      </c>
      <c r="J303" s="12" t="s">
        <v>50</v>
      </c>
      <c r="K303" s="12" t="s">
        <v>51</v>
      </c>
      <c r="L303" s="12" t="s">
        <v>52</v>
      </c>
      <c r="M303" s="12" t="s">
        <v>52</v>
      </c>
      <c r="N303" s="12" t="s">
        <v>219</v>
      </c>
      <c r="O303" s="12" t="s">
        <v>55</v>
      </c>
      <c r="P303" s="12">
        <v>9965898412</v>
      </c>
      <c r="Q303" s="12" t="s">
        <v>82</v>
      </c>
      <c r="R303" s="12" t="s">
        <v>125</v>
      </c>
      <c r="S303" s="12" t="s">
        <v>58</v>
      </c>
      <c r="T303" s="12" t="s">
        <v>138</v>
      </c>
      <c r="U303" s="12" t="s">
        <v>84</v>
      </c>
      <c r="V303" s="12" t="s">
        <v>100</v>
      </c>
      <c r="W303" s="12" t="s">
        <v>101</v>
      </c>
      <c r="X303" s="12" t="s">
        <v>88</v>
      </c>
      <c r="Y303" s="12" t="s">
        <v>289</v>
      </c>
      <c r="Z303" s="12" t="s">
        <v>64</v>
      </c>
      <c r="AA303" s="12" t="s">
        <v>38</v>
      </c>
      <c r="AB303" s="12" t="s">
        <v>85</v>
      </c>
      <c r="AC303" s="12" t="s">
        <v>86</v>
      </c>
      <c r="AD303" s="12" t="s">
        <v>67</v>
      </c>
      <c r="AE303" s="12" t="s">
        <v>102</v>
      </c>
      <c r="AF303" s="12" t="s">
        <v>383</v>
      </c>
      <c r="AG303" s="12" t="s">
        <v>70</v>
      </c>
      <c r="AH303" s="12" t="s">
        <v>71</v>
      </c>
      <c r="AI303" s="1">
        <f>IFERROR(_xlfn.XLOOKUP(Table1[[#This Row],[Audio Url]],Qc!C:C,Qc!F:F),"")</f>
        <v>0</v>
      </c>
      <c r="AJ303" s="1" t="str">
        <f>IFERROR(_xlfn.XLOOKUP(Table1[[#This Row],[Audio Url]],Qc!C:C,Qc!E:E),"")</f>
        <v>Taking From Friends And Family</v>
      </c>
      <c r="AK303" s="12" t="s">
        <v>38</v>
      </c>
      <c r="AL303" s="12" t="s">
        <v>38</v>
      </c>
      <c r="AM303" s="12" t="s">
        <v>43</v>
      </c>
      <c r="AN303" s="1" t="s">
        <v>2242</v>
      </c>
      <c r="AO303" t="str">
        <f>IF(Table1[[#This Row],[Audio Duration (in secs)]]&gt;180,"Greater than 3 Minutes","Less than 3 Minutes")</f>
        <v>Greater than 3 Minutes</v>
      </c>
      <c r="AP30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NTK</v>
      </c>
      <c r="AQ303" t="str">
        <f>IFERROR(VLOOKUP(Table1[[#This Row],[சாதி/Caste]],MApping!$E$1:$F$10,2,0),"Others")</f>
        <v>URALI GOUNDER</v>
      </c>
      <c r="AR303">
        <f>VLOOKUP(Table1[[#This Row],[பாலினம்/Gender]],Factor!$F$26:$I$28,4,0)</f>
        <v>1.1351351351351351</v>
      </c>
      <c r="AS303">
        <f>VLOOKUP(Table1[[#This Row],[பதிலளித்தவரின் வயது/Age Group]],Factor!$F$35:$I$39,4,0)</f>
        <v>0.84848484848484851</v>
      </c>
      <c r="AT303">
        <f>VLOOKUP(Table1[[#This Row],[பதிலளித்தவரின் வயது/Age Group]]&amp;Table1[[#This Row],[பாலினம்/Gender]],Factor!$A$45:$G$53,7,0)</f>
        <v>1.0769230769230769</v>
      </c>
      <c r="AU3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03">
        <f>VLOOKUP(Table1[[#This Row],[Rev Caste]],Factor!$F$59:$I$68,4,0)</f>
        <v>1.3034482758620689</v>
      </c>
      <c r="AW303">
        <f>Table1[[#This Row],[2021 Ae Factor]]*Table1[[#This Row],[Age &amp; Gender Factor]]</f>
        <v>2.1551383864726366</v>
      </c>
      <c r="AX303">
        <f t="shared" si="14"/>
        <v>10.6040928</v>
      </c>
      <c r="AY303">
        <f t="shared" si="15"/>
        <v>78.545361700000001</v>
      </c>
    </row>
    <row r="304" spans="1:51" x14ac:dyDescent="0.25">
      <c r="A304" s="12" t="s">
        <v>1795</v>
      </c>
      <c r="B304" s="12" t="s">
        <v>1796</v>
      </c>
      <c r="C304" s="13">
        <v>45875</v>
      </c>
      <c r="D304" s="12" t="s">
        <v>1797</v>
      </c>
      <c r="E304" s="12" t="s">
        <v>1798</v>
      </c>
      <c r="F304" s="12" t="s">
        <v>1799</v>
      </c>
      <c r="G304" s="12">
        <v>578</v>
      </c>
      <c r="H304" s="12" t="s">
        <v>37</v>
      </c>
      <c r="I304" s="12" t="s">
        <v>1291</v>
      </c>
      <c r="J304" s="12" t="s">
        <v>1292</v>
      </c>
      <c r="K304" s="12" t="s">
        <v>51</v>
      </c>
      <c r="L304" s="12" t="s">
        <v>52</v>
      </c>
      <c r="M304" s="12" t="s">
        <v>52</v>
      </c>
      <c r="N304" s="12" t="s">
        <v>1800</v>
      </c>
      <c r="O304" s="12" t="s">
        <v>136</v>
      </c>
      <c r="P304" s="12">
        <v>9443120818</v>
      </c>
      <c r="Q304" s="12" t="s">
        <v>39</v>
      </c>
      <c r="R304" s="12" t="s">
        <v>137</v>
      </c>
      <c r="S304" s="12" t="s">
        <v>58</v>
      </c>
      <c r="T304" s="12" t="s">
        <v>59</v>
      </c>
      <c r="U304" s="12" t="s">
        <v>60</v>
      </c>
      <c r="V304" s="12" t="s">
        <v>61</v>
      </c>
      <c r="W304" s="12" t="s">
        <v>62</v>
      </c>
      <c r="X304" s="12" t="s">
        <v>63</v>
      </c>
      <c r="Y304" s="12" t="s">
        <v>38</v>
      </c>
      <c r="Z304" s="12" t="s">
        <v>64</v>
      </c>
      <c r="AA304" s="12" t="s">
        <v>38</v>
      </c>
      <c r="AB304" s="12" t="s">
        <v>85</v>
      </c>
      <c r="AC304" s="12" t="s">
        <v>66</v>
      </c>
      <c r="AD304" s="12" t="s">
        <v>67</v>
      </c>
      <c r="AE304" s="12" t="s">
        <v>624</v>
      </c>
      <c r="AF304" s="12" t="s">
        <v>69</v>
      </c>
      <c r="AG304" s="12" t="s">
        <v>89</v>
      </c>
      <c r="AH304" s="12" t="s">
        <v>2776</v>
      </c>
      <c r="AI304" s="1" t="str">
        <f>IFERROR(_xlfn.XLOOKUP(Table1[[#This Row],[Audio Url]],Qc!C:C,Qc!F:F),"")</f>
        <v>she said her caste as chettiyar but didnt mentioned here</v>
      </c>
      <c r="AJ304" s="1" t="str">
        <f>IFERROR(_xlfn.XLOOKUP(Table1[[#This Row],[Audio Url]],Qc!C:C,Qc!E:E),"")</f>
        <v>Correctly Done</v>
      </c>
      <c r="AK304" s="12" t="s">
        <v>38</v>
      </c>
      <c r="AL304" s="12" t="s">
        <v>38</v>
      </c>
      <c r="AM304" s="12" t="s">
        <v>43</v>
      </c>
      <c r="AN304" s="1" t="s">
        <v>2243</v>
      </c>
      <c r="AO304" t="str">
        <f>IF(Table1[[#This Row],[Audio Duration (in secs)]]&gt;180,"Greater than 3 Minutes","Less than 3 Minutes")</f>
        <v>Greater than 3 Minutes</v>
      </c>
      <c r="AP30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04" t="str">
        <f>IFERROR(VLOOKUP(Table1[[#This Row],[சாதி/Caste]],MApping!$E$1:$F$10,2,0),"Others")</f>
        <v>Others</v>
      </c>
      <c r="AR304">
        <f>VLOOKUP(Table1[[#This Row],[பாலினம்/Gender]],Factor!$F$26:$I$28,4,0)</f>
        <v>0.8936170212765957</v>
      </c>
      <c r="AS304">
        <f>VLOOKUP(Table1[[#This Row],[பதிலளித்தவரின் வயது/Age Group]],Factor!$F$35:$I$39,4,0)</f>
        <v>0.84</v>
      </c>
      <c r="AT304">
        <f>VLOOKUP(Table1[[#This Row],[பதிலளித்தவரின் வயது/Age Group]]&amp;Table1[[#This Row],[பாலினம்/Gender]],Factor!$A$45:$G$53,7,0)</f>
        <v>0.875</v>
      </c>
      <c r="AU3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4">
        <f>VLOOKUP(Table1[[#This Row],[Rev Caste]],Factor!$F$59:$I$68,4,0)</f>
        <v>5.9154929577464786E-2</v>
      </c>
      <c r="AW304">
        <f>Table1[[#This Row],[2021 Ae Factor]]*Table1[[#This Row],[Age &amp; Gender Factor]]</f>
        <v>0.5179419497505795</v>
      </c>
      <c r="AX304">
        <f t="shared" si="14"/>
        <v>10.599706599999999</v>
      </c>
      <c r="AY304">
        <f t="shared" si="15"/>
        <v>78.546387199999998</v>
      </c>
    </row>
    <row r="305" spans="1:51" x14ac:dyDescent="0.25">
      <c r="A305" s="12" t="s">
        <v>1801</v>
      </c>
      <c r="B305" s="12" t="s">
        <v>1802</v>
      </c>
      <c r="C305" s="13">
        <v>45875</v>
      </c>
      <c r="D305" s="12" t="s">
        <v>1803</v>
      </c>
      <c r="E305" s="12" t="s">
        <v>1804</v>
      </c>
      <c r="F305" s="12" t="s">
        <v>1805</v>
      </c>
      <c r="G305" s="12">
        <v>281</v>
      </c>
      <c r="H305" s="12" t="s">
        <v>37</v>
      </c>
      <c r="I305" s="12" t="s">
        <v>1283</v>
      </c>
      <c r="J305" s="12" t="s">
        <v>1284</v>
      </c>
      <c r="K305" s="12" t="s">
        <v>51</v>
      </c>
      <c r="L305" s="12" t="s">
        <v>52</v>
      </c>
      <c r="M305" s="12" t="s">
        <v>52</v>
      </c>
      <c r="N305" s="12" t="s">
        <v>1806</v>
      </c>
      <c r="O305" s="12" t="s">
        <v>136</v>
      </c>
      <c r="P305" s="12">
        <v>9789376790</v>
      </c>
      <c r="Q305" s="12" t="s">
        <v>56</v>
      </c>
      <c r="R305" s="12" t="s">
        <v>137</v>
      </c>
      <c r="S305" s="12" t="s">
        <v>58</v>
      </c>
      <c r="T305" s="12" t="s">
        <v>59</v>
      </c>
      <c r="U305" s="12" t="s">
        <v>302</v>
      </c>
      <c r="V305" s="12" t="s">
        <v>61</v>
      </c>
      <c r="W305" s="1" t="s">
        <v>441</v>
      </c>
      <c r="X305" s="12" t="s">
        <v>296</v>
      </c>
      <c r="Y305" s="12" t="s">
        <v>38</v>
      </c>
      <c r="Z305" s="12" t="s">
        <v>127</v>
      </c>
      <c r="AA305" s="12" t="s">
        <v>139</v>
      </c>
      <c r="AB305" s="12" t="s">
        <v>65</v>
      </c>
      <c r="AC305" s="12" t="s">
        <v>66</v>
      </c>
      <c r="AD305" s="12" t="s">
        <v>67</v>
      </c>
      <c r="AE305" s="12" t="s">
        <v>624</v>
      </c>
      <c r="AF305" s="12" t="s">
        <v>401</v>
      </c>
      <c r="AG305" s="12" t="s">
        <v>89</v>
      </c>
      <c r="AH305" s="12" t="s">
        <v>521</v>
      </c>
      <c r="AI305" s="1">
        <f>IFERROR(_xlfn.XLOOKUP(Table1[[#This Row],[Audio Url]],Qc!C:C,Qc!F:F),"")</f>
        <v>0</v>
      </c>
      <c r="AJ305" s="1" t="str">
        <f>IFERROR(_xlfn.XLOOKUP(Table1[[#This Row],[Audio Url]],Qc!C:C,Qc!E:E),"")</f>
        <v>Correctly Done</v>
      </c>
      <c r="AK305" s="12" t="s">
        <v>38</v>
      </c>
      <c r="AL305" s="12" t="s">
        <v>38</v>
      </c>
      <c r="AM305" s="12" t="s">
        <v>43</v>
      </c>
      <c r="AN305" s="1" t="s">
        <v>2243</v>
      </c>
      <c r="AO305" t="str">
        <f>IF(Table1[[#This Row],[Audio Duration (in secs)]]&gt;180,"Greater than 3 Minutes","Less than 3 Minutes")</f>
        <v>Greater than 3 Minutes</v>
      </c>
      <c r="AP30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05" t="str">
        <f>IFERROR(VLOOKUP(Table1[[#This Row],[சாதி/Caste]],MApping!$E$1:$F$10,2,0),"Others")</f>
        <v>CHOLIA VELLALAR</v>
      </c>
      <c r="AR305">
        <f>VLOOKUP(Table1[[#This Row],[பாலினம்/Gender]],Factor!$F$26:$I$28,4,0)</f>
        <v>0.8936170212765957</v>
      </c>
      <c r="AS305">
        <f>VLOOKUP(Table1[[#This Row],[பதிலளித்தவரின் வயது/Age Group]],Factor!$F$35:$I$39,4,0)</f>
        <v>1.2824427480916032</v>
      </c>
      <c r="AT305">
        <f>VLOOKUP(Table1[[#This Row],[பதிலளித்தவரின் வயது/Age Group]]&amp;Table1[[#This Row],[பாலினம்/Gender]],Factor!$A$45:$G$53,7,0)</f>
        <v>0.95454545454545459</v>
      </c>
      <c r="AU3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5">
        <f>VLOOKUP(Table1[[#This Row],[Rev Caste]],Factor!$F$59:$I$68,4,0)</f>
        <v>1.3125</v>
      </c>
      <c r="AW305">
        <f>Table1[[#This Row],[2021 Ae Factor]]*Table1[[#This Row],[Age &amp; Gender Factor]]</f>
        <v>0.56502758154608668</v>
      </c>
      <c r="AX305">
        <f t="shared" si="14"/>
        <v>10.599164399999999</v>
      </c>
      <c r="AY305">
        <f t="shared" si="15"/>
        <v>78.545671499999997</v>
      </c>
    </row>
    <row r="306" spans="1:51" x14ac:dyDescent="0.25">
      <c r="A306" s="12" t="s">
        <v>1807</v>
      </c>
      <c r="B306" s="12" t="s">
        <v>1808</v>
      </c>
      <c r="C306" s="13">
        <v>45875</v>
      </c>
      <c r="D306" s="12" t="s">
        <v>1809</v>
      </c>
      <c r="E306" s="12" t="s">
        <v>1804</v>
      </c>
      <c r="F306" s="12" t="s">
        <v>1810</v>
      </c>
      <c r="G306" s="12">
        <v>419</v>
      </c>
      <c r="H306" s="12" t="s">
        <v>37</v>
      </c>
      <c r="I306" s="12" t="s">
        <v>1291</v>
      </c>
      <c r="J306" s="12" t="s">
        <v>1292</v>
      </c>
      <c r="K306" s="12" t="s">
        <v>51</v>
      </c>
      <c r="L306" s="12" t="s">
        <v>52</v>
      </c>
      <c r="M306" s="12" t="s">
        <v>52</v>
      </c>
      <c r="N306" s="12" t="s">
        <v>1811</v>
      </c>
      <c r="O306" s="12" t="s">
        <v>136</v>
      </c>
      <c r="P306" s="12">
        <v>9443951260</v>
      </c>
      <c r="Q306" s="12" t="s">
        <v>39</v>
      </c>
      <c r="R306" s="12" t="s">
        <v>137</v>
      </c>
      <c r="S306" s="12" t="s">
        <v>114</v>
      </c>
      <c r="T306" s="12" t="s">
        <v>138</v>
      </c>
      <c r="U306" s="12" t="s">
        <v>302</v>
      </c>
      <c r="V306" s="12" t="s">
        <v>61</v>
      </c>
      <c r="W306" s="1" t="s">
        <v>441</v>
      </c>
      <c r="X306" s="12" t="s">
        <v>102</v>
      </c>
      <c r="Y306" s="12" t="s">
        <v>289</v>
      </c>
      <c r="Z306" s="12" t="s">
        <v>64</v>
      </c>
      <c r="AA306" s="12" t="s">
        <v>38</v>
      </c>
      <c r="AB306" s="12" t="s">
        <v>65</v>
      </c>
      <c r="AC306" s="12" t="s">
        <v>86</v>
      </c>
      <c r="AD306" s="12" t="s">
        <v>67</v>
      </c>
      <c r="AE306" s="12" t="s">
        <v>449</v>
      </c>
      <c r="AF306" s="12" t="s">
        <v>117</v>
      </c>
      <c r="AG306" s="12" t="s">
        <v>89</v>
      </c>
      <c r="AH306" s="12" t="s">
        <v>521</v>
      </c>
      <c r="AI306" s="1">
        <f>IFERROR(_xlfn.XLOOKUP(Table1[[#This Row],[Audio Url]],Qc!C:C,Qc!F:F),"")</f>
        <v>0</v>
      </c>
      <c r="AJ306" s="1" t="str">
        <f>IFERROR(_xlfn.XLOOKUP(Table1[[#This Row],[Audio Url]],Qc!C:C,Qc!E:E),"")</f>
        <v>Correctly Done</v>
      </c>
      <c r="AK306" s="12" t="s">
        <v>38</v>
      </c>
      <c r="AL306" s="12" t="s">
        <v>38</v>
      </c>
      <c r="AM306" s="12" t="s">
        <v>43</v>
      </c>
      <c r="AN306" s="1" t="s">
        <v>2243</v>
      </c>
      <c r="AO306" t="str">
        <f>IF(Table1[[#This Row],[Audio Duration (in secs)]]&gt;180,"Greater than 3 Minutes","Less than 3 Minutes")</f>
        <v>Greater than 3 Minutes</v>
      </c>
      <c r="AP30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6" t="str">
        <f>IFERROR(VLOOKUP(Table1[[#This Row],[சாதி/Caste]],MApping!$E$1:$F$10,2,0),"Others")</f>
        <v>CHOLIA VELLALAR</v>
      </c>
      <c r="AR306">
        <f>VLOOKUP(Table1[[#This Row],[பாலினம்/Gender]],Factor!$F$26:$I$28,4,0)</f>
        <v>0.8936170212765957</v>
      </c>
      <c r="AS306">
        <f>VLOOKUP(Table1[[#This Row],[பதிலளித்தவரின் வயது/Age Group]],Factor!$F$35:$I$39,4,0)</f>
        <v>0.84</v>
      </c>
      <c r="AT306">
        <f>VLOOKUP(Table1[[#This Row],[பதிலளித்தவரின் வயது/Age Group]]&amp;Table1[[#This Row],[பாலினம்/Gender]],Factor!$A$45:$G$53,7,0)</f>
        <v>0.875</v>
      </c>
      <c r="AU3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6">
        <f>VLOOKUP(Table1[[#This Row],[Rev Caste]],Factor!$F$59:$I$68,4,0)</f>
        <v>1.3125</v>
      </c>
      <c r="AW306">
        <f>Table1[[#This Row],[2021 Ae Factor]]*Table1[[#This Row],[Age &amp; Gender Factor]]</f>
        <v>0.5179419497505795</v>
      </c>
      <c r="AX306">
        <f t="shared" si="14"/>
        <v>10.5994685</v>
      </c>
      <c r="AY306">
        <f t="shared" si="15"/>
        <v>78.545488300000002</v>
      </c>
    </row>
    <row r="307" spans="1:51" x14ac:dyDescent="0.25">
      <c r="A307" s="12" t="s">
        <v>1812</v>
      </c>
      <c r="B307" s="12" t="s">
        <v>1813</v>
      </c>
      <c r="C307" s="13">
        <v>45875</v>
      </c>
      <c r="D307" s="12" t="s">
        <v>1814</v>
      </c>
      <c r="E307" s="12" t="s">
        <v>1815</v>
      </c>
      <c r="F307" s="12" t="s">
        <v>1816</v>
      </c>
      <c r="G307" s="12">
        <v>462</v>
      </c>
      <c r="H307" s="12" t="s">
        <v>37</v>
      </c>
      <c r="I307" s="12" t="s">
        <v>49</v>
      </c>
      <c r="J307" s="12" t="s">
        <v>50</v>
      </c>
      <c r="K307" s="12" t="s">
        <v>51</v>
      </c>
      <c r="L307" s="12" t="s">
        <v>52</v>
      </c>
      <c r="M307" s="12" t="s">
        <v>52</v>
      </c>
      <c r="N307" s="12" t="s">
        <v>1817</v>
      </c>
      <c r="O307" s="12" t="s">
        <v>136</v>
      </c>
      <c r="P307" s="12">
        <v>8110072116</v>
      </c>
      <c r="Q307" s="12" t="s">
        <v>39</v>
      </c>
      <c r="R307" s="12" t="s">
        <v>98</v>
      </c>
      <c r="S307" s="12" t="s">
        <v>58</v>
      </c>
      <c r="T307" s="12" t="s">
        <v>59</v>
      </c>
      <c r="U307" s="12" t="s">
        <v>84</v>
      </c>
      <c r="V307" s="12" t="s">
        <v>61</v>
      </c>
      <c r="W307" s="12" t="s">
        <v>62</v>
      </c>
      <c r="X307" s="12" t="s">
        <v>102</v>
      </c>
      <c r="Y307" s="12" t="s">
        <v>96</v>
      </c>
      <c r="Z307" s="12" t="s">
        <v>64</v>
      </c>
      <c r="AA307" s="12" t="s">
        <v>38</v>
      </c>
      <c r="AB307" s="12" t="s">
        <v>65</v>
      </c>
      <c r="AC307" s="12" t="s">
        <v>86</v>
      </c>
      <c r="AD307" s="12" t="s">
        <v>67</v>
      </c>
      <c r="AE307" s="12" t="s">
        <v>102</v>
      </c>
      <c r="AF307" s="12" t="s">
        <v>117</v>
      </c>
      <c r="AG307" s="12" t="s">
        <v>1458</v>
      </c>
      <c r="AH307" s="12" t="s">
        <v>130</v>
      </c>
      <c r="AI307" s="1">
        <f>IFERROR(_xlfn.XLOOKUP(Table1[[#This Row],[Audio Url]],Qc!C:C,Qc!F:F),"")</f>
        <v>0</v>
      </c>
      <c r="AJ307" s="1" t="str">
        <f>IFERROR(_xlfn.XLOOKUP(Table1[[#This Row],[Audio Url]],Qc!C:C,Qc!E:E),"")</f>
        <v>Correctly Done</v>
      </c>
      <c r="AK307" s="12" t="s">
        <v>38</v>
      </c>
      <c r="AL307" s="12" t="s">
        <v>38</v>
      </c>
      <c r="AM307" s="12" t="s">
        <v>43</v>
      </c>
      <c r="AN307" s="1" t="s">
        <v>2243</v>
      </c>
      <c r="AO307" t="str">
        <f>IF(Table1[[#This Row],[Audio Duration (in secs)]]&gt;180,"Greater than 3 Minutes","Less than 3 Minutes")</f>
        <v>Greater than 3 Minutes</v>
      </c>
      <c r="AP30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7" t="str">
        <f>IFERROR(VLOOKUP(Table1[[#This Row],[சாதி/Caste]],MApping!$E$1:$F$10,2,0),"Others")</f>
        <v>CHRISTIAN</v>
      </c>
      <c r="AR307">
        <f>VLOOKUP(Table1[[#This Row],[பாலினம்/Gender]],Factor!$F$26:$I$28,4,0)</f>
        <v>0.8936170212765957</v>
      </c>
      <c r="AS307">
        <f>VLOOKUP(Table1[[#This Row],[பதிலளித்தவரின் வயது/Age Group]],Factor!$F$35:$I$39,4,0)</f>
        <v>0.84</v>
      </c>
      <c r="AT307">
        <f>VLOOKUP(Table1[[#This Row],[பதிலளித்தவரின் வயது/Age Group]]&amp;Table1[[#This Row],[பாலினம்/Gender]],Factor!$A$45:$G$53,7,0)</f>
        <v>0.875</v>
      </c>
      <c r="AU3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7">
        <f>VLOOKUP(Table1[[#This Row],[Rev Caste]],Factor!$F$59:$I$68,4,0)</f>
        <v>0.76363636363636367</v>
      </c>
      <c r="AW307">
        <f>Table1[[#This Row],[2021 Ae Factor]]*Table1[[#This Row],[Age &amp; Gender Factor]]</f>
        <v>0.5179419497505795</v>
      </c>
      <c r="AX307">
        <f t="shared" si="14"/>
        <v>10.603978400000001</v>
      </c>
      <c r="AY307">
        <f t="shared" si="15"/>
        <v>78.546529399999997</v>
      </c>
    </row>
    <row r="308" spans="1:51" x14ac:dyDescent="0.25">
      <c r="A308" s="12" t="s">
        <v>1818</v>
      </c>
      <c r="B308" s="12" t="s">
        <v>1819</v>
      </c>
      <c r="C308" s="13">
        <v>45875</v>
      </c>
      <c r="D308" s="12" t="s">
        <v>1820</v>
      </c>
      <c r="E308" s="12" t="s">
        <v>1821</v>
      </c>
      <c r="F308" s="12" t="s">
        <v>1822</v>
      </c>
      <c r="G308" s="12">
        <v>409</v>
      </c>
      <c r="H308" s="12" t="s">
        <v>37</v>
      </c>
      <c r="I308" s="12" t="s">
        <v>1291</v>
      </c>
      <c r="J308" s="12" t="s">
        <v>1292</v>
      </c>
      <c r="K308" s="12" t="s">
        <v>51</v>
      </c>
      <c r="L308" s="12" t="s">
        <v>52</v>
      </c>
      <c r="M308" s="12" t="s">
        <v>52</v>
      </c>
      <c r="N308" s="12" t="s">
        <v>1823</v>
      </c>
      <c r="O308" s="12" t="s">
        <v>136</v>
      </c>
      <c r="P308" s="12">
        <v>8220734630</v>
      </c>
      <c r="Q308" s="12" t="s">
        <v>361</v>
      </c>
      <c r="R308" s="12" t="s">
        <v>137</v>
      </c>
      <c r="S308" s="12" t="s">
        <v>114</v>
      </c>
      <c r="T308" s="12" t="s">
        <v>59</v>
      </c>
      <c r="U308" s="12" t="s">
        <v>60</v>
      </c>
      <c r="V308" s="12" t="s">
        <v>61</v>
      </c>
      <c r="W308" s="12" t="s">
        <v>62</v>
      </c>
      <c r="X308" s="12" t="s">
        <v>63</v>
      </c>
      <c r="Y308" s="12" t="s">
        <v>38</v>
      </c>
      <c r="Z308" s="12" t="s">
        <v>64</v>
      </c>
      <c r="AA308" s="12" t="s">
        <v>38</v>
      </c>
      <c r="AB308" s="12" t="s">
        <v>85</v>
      </c>
      <c r="AC308" s="12" t="s">
        <v>86</v>
      </c>
      <c r="AD308" s="12" t="s">
        <v>116</v>
      </c>
      <c r="AE308" s="12" t="s">
        <v>68</v>
      </c>
      <c r="AF308" s="12" t="s">
        <v>69</v>
      </c>
      <c r="AG308" s="12" t="s">
        <v>1458</v>
      </c>
      <c r="AH308" s="12" t="s">
        <v>130</v>
      </c>
      <c r="AI308" s="1" t="str">
        <f>IFERROR(_xlfn.XLOOKUP(Table1[[#This Row],[Audio Url]],Qc!C:C,Qc!F:F),"")</f>
        <v>she said chirstian doest have caste</v>
      </c>
      <c r="AJ308" s="1" t="str">
        <f>IFERROR(_xlfn.XLOOKUP(Table1[[#This Row],[Audio Url]],Qc!C:C,Qc!E:E),"")</f>
        <v>Correctly Done</v>
      </c>
      <c r="AK308" s="12" t="s">
        <v>38</v>
      </c>
      <c r="AL308" s="12" t="s">
        <v>38</v>
      </c>
      <c r="AM308" s="12" t="s">
        <v>43</v>
      </c>
      <c r="AN308" s="1" t="s">
        <v>2243</v>
      </c>
      <c r="AO308" t="str">
        <f>IF(Table1[[#This Row],[Audio Duration (in secs)]]&gt;180,"Greater than 3 Minutes","Less than 3 Minutes")</f>
        <v>Greater than 3 Minutes</v>
      </c>
      <c r="AP30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08" t="str">
        <f>IFERROR(VLOOKUP(Table1[[#This Row],[சாதி/Caste]],MApping!$E$1:$F$10,2,0),"Others")</f>
        <v>CHRISTIAN</v>
      </c>
      <c r="AR308">
        <f>VLOOKUP(Table1[[#This Row],[பாலினம்/Gender]],Factor!$F$26:$I$28,4,0)</f>
        <v>0.8936170212765957</v>
      </c>
      <c r="AS308">
        <f>VLOOKUP(Table1[[#This Row],[பதிலளித்தவரின் வயது/Age Group]],Factor!$F$35:$I$39,4,0)</f>
        <v>0.96923076923076912</v>
      </c>
      <c r="AT308">
        <f>VLOOKUP(Table1[[#This Row],[பதிலளித்தவரின் வயது/Age Group]]&amp;Table1[[#This Row],[பாலினம்/Gender]],Factor!$A$45:$G$53,7,0)</f>
        <v>1.1666666666666667</v>
      </c>
      <c r="AU3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08">
        <f>VLOOKUP(Table1[[#This Row],[Rev Caste]],Factor!$F$59:$I$68,4,0)</f>
        <v>0.76363636363636367</v>
      </c>
      <c r="AW308">
        <f>Table1[[#This Row],[2021 Ae Factor]]*Table1[[#This Row],[Age &amp; Gender Factor]]</f>
        <v>0.690589266334106</v>
      </c>
      <c r="AX308">
        <f t="shared" si="14"/>
        <v>10.5989495</v>
      </c>
      <c r="AY308">
        <f t="shared" si="15"/>
        <v>78.544612400000005</v>
      </c>
    </row>
    <row r="309" spans="1:51" x14ac:dyDescent="0.25">
      <c r="A309" s="12" t="s">
        <v>1824</v>
      </c>
      <c r="B309" s="12" t="s">
        <v>1825</v>
      </c>
      <c r="C309" s="13">
        <v>45875</v>
      </c>
      <c r="D309" s="12" t="s">
        <v>1826</v>
      </c>
      <c r="E309" s="12" t="s">
        <v>446</v>
      </c>
      <c r="F309" s="12" t="s">
        <v>1827</v>
      </c>
      <c r="G309" s="12">
        <v>292</v>
      </c>
      <c r="H309" s="12" t="s">
        <v>37</v>
      </c>
      <c r="I309" s="12" t="s">
        <v>49</v>
      </c>
      <c r="J309" s="12" t="s">
        <v>50</v>
      </c>
      <c r="K309" s="12" t="s">
        <v>51</v>
      </c>
      <c r="L309" s="12" t="s">
        <v>52</v>
      </c>
      <c r="M309" s="12" t="s">
        <v>52</v>
      </c>
      <c r="N309" s="12" t="s">
        <v>1828</v>
      </c>
      <c r="O309" s="12" t="s">
        <v>55</v>
      </c>
      <c r="P309" s="12">
        <v>8610556047</v>
      </c>
      <c r="Q309" s="12" t="s">
        <v>56</v>
      </c>
      <c r="R309" s="12" t="s">
        <v>57</v>
      </c>
      <c r="S309" s="12" t="s">
        <v>58</v>
      </c>
      <c r="T309" s="12" t="s">
        <v>59</v>
      </c>
      <c r="U309" s="12" t="s">
        <v>84</v>
      </c>
      <c r="V309" s="12" t="s">
        <v>100</v>
      </c>
      <c r="W309" s="12" t="s">
        <v>101</v>
      </c>
      <c r="X309" s="12" t="s">
        <v>102</v>
      </c>
      <c r="Y309" s="12" t="s">
        <v>96</v>
      </c>
      <c r="Z309" s="12" t="s">
        <v>127</v>
      </c>
      <c r="AA309" s="12" t="s">
        <v>61</v>
      </c>
      <c r="AB309" s="12" t="s">
        <v>59</v>
      </c>
      <c r="AC309" s="12" t="s">
        <v>66</v>
      </c>
      <c r="AD309" s="12" t="s">
        <v>67</v>
      </c>
      <c r="AE309" s="12" t="s">
        <v>102</v>
      </c>
      <c r="AF309" s="12" t="s">
        <v>104</v>
      </c>
      <c r="AG309" s="12" t="s">
        <v>70</v>
      </c>
      <c r="AH309" s="12" t="s">
        <v>71</v>
      </c>
      <c r="AI309" s="1" t="str">
        <f>IFERROR(_xlfn.XLOOKUP(Table1[[#This Row],[Audio Url]],Qc!C:C,Qc!F:F),"")</f>
        <v>he didnt ask the caste category</v>
      </c>
      <c r="AJ309" s="1" t="str">
        <f>IFERROR(_xlfn.XLOOKUP(Table1[[#This Row],[Audio Url]],Qc!C:C,Qc!E:E),"")</f>
        <v>Correctly Done</v>
      </c>
      <c r="AK309" s="12" t="s">
        <v>38</v>
      </c>
      <c r="AL309" s="12" t="s">
        <v>38</v>
      </c>
      <c r="AM309" s="12" t="s">
        <v>43</v>
      </c>
      <c r="AN309" s="1" t="s">
        <v>2243</v>
      </c>
      <c r="AO309" t="str">
        <f>IF(Table1[[#This Row],[Audio Duration (in secs)]]&gt;180,"Greater than 3 Minutes","Less than 3 Minutes")</f>
        <v>Greater than 3 Minutes</v>
      </c>
      <c r="AP30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09" t="str">
        <f>IFERROR(VLOOKUP(Table1[[#This Row],[சாதி/Caste]],MApping!$E$1:$F$10,2,0),"Others")</f>
        <v>URALI GOUNDER</v>
      </c>
      <c r="AR309">
        <f>VLOOKUP(Table1[[#This Row],[பாலினம்/Gender]],Factor!$F$26:$I$28,4,0)</f>
        <v>1.1351351351351351</v>
      </c>
      <c r="AS309">
        <f>VLOOKUP(Table1[[#This Row],[பதிலளித்தவரின் வயது/Age Group]],Factor!$F$35:$I$39,4,0)</f>
        <v>1.2824427480916032</v>
      </c>
      <c r="AT309">
        <f>VLOOKUP(Table1[[#This Row],[பதிலளித்தவரின் வயது/Age Group]]&amp;Table1[[#This Row],[பாலினம்/Gender]],Factor!$A$45:$G$53,7,0)</f>
        <v>1.9534883720930234</v>
      </c>
      <c r="AU3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09">
        <f>VLOOKUP(Table1[[#This Row],[Rev Caste]],Factor!$F$59:$I$68,4,0)</f>
        <v>1.3034482758620689</v>
      </c>
      <c r="AW309">
        <f>Table1[[#This Row],[2021 Ae Factor]]*Table1[[#This Row],[Age &amp; Gender Factor]]</f>
        <v>3.9093207940666437</v>
      </c>
      <c r="AX309">
        <f t="shared" si="14"/>
        <v>10.604305800000001</v>
      </c>
      <c r="AY309">
        <f t="shared" si="15"/>
        <v>78.546326100000002</v>
      </c>
    </row>
    <row r="310" spans="1:51" x14ac:dyDescent="0.25">
      <c r="A310" s="12" t="s">
        <v>1829</v>
      </c>
      <c r="B310" s="12" t="s">
        <v>1830</v>
      </c>
      <c r="C310" s="13">
        <v>45875</v>
      </c>
      <c r="D310" s="12" t="s">
        <v>1831</v>
      </c>
      <c r="E310" s="12" t="s">
        <v>1832</v>
      </c>
      <c r="F310" s="12" t="s">
        <v>1833</v>
      </c>
      <c r="G310" s="12">
        <v>295</v>
      </c>
      <c r="H310" s="12" t="s">
        <v>37</v>
      </c>
      <c r="I310" s="12" t="s">
        <v>1283</v>
      </c>
      <c r="J310" s="12" t="s">
        <v>1284</v>
      </c>
      <c r="K310" s="12" t="s">
        <v>51</v>
      </c>
      <c r="L310" s="12" t="s">
        <v>52</v>
      </c>
      <c r="M310" s="12" t="s">
        <v>52</v>
      </c>
      <c r="N310" s="12" t="s">
        <v>1834</v>
      </c>
      <c r="O310" s="12" t="s">
        <v>136</v>
      </c>
      <c r="P310" s="12">
        <v>9626166282</v>
      </c>
      <c r="Q310" s="12" t="s">
        <v>56</v>
      </c>
      <c r="R310" s="12" t="s">
        <v>137</v>
      </c>
      <c r="S310" s="12" t="s">
        <v>58</v>
      </c>
      <c r="T310" s="12" t="s">
        <v>59</v>
      </c>
      <c r="U310" s="12" t="s">
        <v>60</v>
      </c>
      <c r="V310" s="12" t="s">
        <v>61</v>
      </c>
      <c r="W310" s="12" t="s">
        <v>62</v>
      </c>
      <c r="X310" s="12" t="s">
        <v>63</v>
      </c>
      <c r="Y310" s="12" t="s">
        <v>38</v>
      </c>
      <c r="Z310" s="12" t="s">
        <v>127</v>
      </c>
      <c r="AA310" s="12" t="s">
        <v>139</v>
      </c>
      <c r="AB310" s="12" t="s">
        <v>85</v>
      </c>
      <c r="AC310" s="12" t="s">
        <v>66</v>
      </c>
      <c r="AD310" s="12" t="s">
        <v>67</v>
      </c>
      <c r="AE310" s="12" t="s">
        <v>624</v>
      </c>
      <c r="AF310" s="12" t="s">
        <v>69</v>
      </c>
      <c r="AG310" s="12" t="s">
        <v>118</v>
      </c>
      <c r="AH310" s="12" t="s">
        <v>42</v>
      </c>
      <c r="AI310" s="1">
        <f>IFERROR(_xlfn.XLOOKUP(Table1[[#This Row],[Audio Url]],Qc!C:C,Qc!F:F),"")</f>
        <v>0</v>
      </c>
      <c r="AJ310" s="1" t="str">
        <f>IFERROR(_xlfn.XLOOKUP(Table1[[#This Row],[Audio Url]],Qc!C:C,Qc!E:E),"")</f>
        <v>Correctly Done</v>
      </c>
      <c r="AK310" s="12" t="s">
        <v>38</v>
      </c>
      <c r="AL310" s="12" t="s">
        <v>38</v>
      </c>
      <c r="AM310" s="12" t="s">
        <v>43</v>
      </c>
      <c r="AN310" s="1" t="s">
        <v>2243</v>
      </c>
      <c r="AO310" t="str">
        <f>IF(Table1[[#This Row],[Audio Duration (in secs)]]&gt;180,"Greater than 3 Minutes","Less than 3 Minutes")</f>
        <v>Greater than 3 Minutes</v>
      </c>
      <c r="AP31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0" t="str">
        <f>IFERROR(VLOOKUP(Table1[[#This Row],[சாதி/Caste]],MApping!$E$1:$F$10,2,0),"Others")</f>
        <v>DEVENDRA KULA VELLALAR</v>
      </c>
      <c r="AR310">
        <f>VLOOKUP(Table1[[#This Row],[பாலினம்/Gender]],Factor!$F$26:$I$28,4,0)</f>
        <v>0.8936170212765957</v>
      </c>
      <c r="AS310">
        <f>VLOOKUP(Table1[[#This Row],[பதிலளித்தவரின் வயது/Age Group]],Factor!$F$35:$I$39,4,0)</f>
        <v>1.2824427480916032</v>
      </c>
      <c r="AT310">
        <f>VLOOKUP(Table1[[#This Row],[பதிலளித்தவரின் வயது/Age Group]]&amp;Table1[[#This Row],[பாலினம்/Gender]],Factor!$A$45:$G$53,7,0)</f>
        <v>0.95454545454545459</v>
      </c>
      <c r="AU3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0">
        <f>VLOOKUP(Table1[[#This Row],[Rev Caste]],Factor!$F$59:$I$68,4,0)</f>
        <v>1.6390243902439026</v>
      </c>
      <c r="AW310">
        <f>Table1[[#This Row],[2021 Ae Factor]]*Table1[[#This Row],[Age &amp; Gender Factor]]</f>
        <v>0.56502758154608668</v>
      </c>
      <c r="AX310">
        <f t="shared" si="14"/>
        <v>10.598801699999999</v>
      </c>
      <c r="AY310">
        <f t="shared" si="15"/>
        <v>78.545731700000005</v>
      </c>
    </row>
    <row r="311" spans="1:51" x14ac:dyDescent="0.25">
      <c r="A311" s="12" t="s">
        <v>1835</v>
      </c>
      <c r="B311" s="12" t="s">
        <v>1836</v>
      </c>
      <c r="C311" s="13">
        <v>45875</v>
      </c>
      <c r="D311" s="12" t="s">
        <v>1837</v>
      </c>
      <c r="E311" s="12" t="s">
        <v>1838</v>
      </c>
      <c r="F311" s="12" t="s">
        <v>1839</v>
      </c>
      <c r="G311" s="12">
        <v>309</v>
      </c>
      <c r="H311" s="12" t="s">
        <v>37</v>
      </c>
      <c r="I311" s="12" t="s">
        <v>1291</v>
      </c>
      <c r="J311" s="12" t="s">
        <v>1292</v>
      </c>
      <c r="K311" s="12" t="s">
        <v>51</v>
      </c>
      <c r="L311" s="12" t="s">
        <v>52</v>
      </c>
      <c r="M311" s="12" t="s">
        <v>52</v>
      </c>
      <c r="N311" s="12" t="s">
        <v>1840</v>
      </c>
      <c r="O311" s="12" t="s">
        <v>55</v>
      </c>
      <c r="P311" s="12">
        <v>9626830666</v>
      </c>
      <c r="Q311" s="12" t="s">
        <v>39</v>
      </c>
      <c r="R311" s="12" t="s">
        <v>57</v>
      </c>
      <c r="S311" s="12" t="s">
        <v>114</v>
      </c>
      <c r="T311" s="12" t="s">
        <v>59</v>
      </c>
      <c r="U311" s="12" t="s">
        <v>60</v>
      </c>
      <c r="V311" s="12" t="s">
        <v>61</v>
      </c>
      <c r="W311" s="12" t="s">
        <v>62</v>
      </c>
      <c r="X311" s="12" t="s">
        <v>479</v>
      </c>
      <c r="Y311" s="12" t="s">
        <v>96</v>
      </c>
      <c r="Z311" s="12" t="s">
        <v>64</v>
      </c>
      <c r="AA311" s="12" t="s">
        <v>38</v>
      </c>
      <c r="AB311" s="12" t="s">
        <v>85</v>
      </c>
      <c r="AC311" s="12" t="s">
        <v>66</v>
      </c>
      <c r="AD311" s="12" t="s">
        <v>67</v>
      </c>
      <c r="AE311" s="12" t="s">
        <v>624</v>
      </c>
      <c r="AF311" s="12" t="s">
        <v>117</v>
      </c>
      <c r="AG311" s="12" t="s">
        <v>70</v>
      </c>
      <c r="AH311" s="12" t="s">
        <v>270</v>
      </c>
      <c r="AI311" s="1" t="str">
        <f>IFERROR(_xlfn.XLOOKUP(Table1[[#This Row],[Audio Url]],Qc!C:C,Qc!F:F),"")</f>
        <v>he said MBC but here mentioned as OBC</v>
      </c>
      <c r="AJ311" s="1" t="str">
        <f>IFERROR(_xlfn.XLOOKUP(Table1[[#This Row],[Audio Url]],Qc!C:C,Qc!E:E),"")</f>
        <v>Correctly Done</v>
      </c>
      <c r="AK311" s="12" t="s">
        <v>38</v>
      </c>
      <c r="AL311" s="12" t="s">
        <v>38</v>
      </c>
      <c r="AM311" s="12" t="s">
        <v>43</v>
      </c>
      <c r="AN311" s="1" t="s">
        <v>2243</v>
      </c>
      <c r="AO311" t="str">
        <f>IF(Table1[[#This Row],[Audio Duration (in secs)]]&gt;180,"Greater than 3 Minutes","Less than 3 Minutes")</f>
        <v>Greater than 3 Minutes</v>
      </c>
      <c r="AP31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INC</v>
      </c>
      <c r="AQ311" t="str">
        <f>IFERROR(VLOOKUP(Table1[[#This Row],[சாதி/Caste]],MApping!$E$1:$F$10,2,0),"Others")</f>
        <v>MUTTARAIYAR</v>
      </c>
      <c r="AR311">
        <f>VLOOKUP(Table1[[#This Row],[பாலினம்/Gender]],Factor!$F$26:$I$28,4,0)</f>
        <v>1.1351351351351351</v>
      </c>
      <c r="AS311">
        <f>VLOOKUP(Table1[[#This Row],[பதிலளித்தவரின் வயது/Age Group]],Factor!$F$35:$I$39,4,0)</f>
        <v>0.84</v>
      </c>
      <c r="AT311">
        <f>VLOOKUP(Table1[[#This Row],[பதிலளித்தவரின் வயது/Age Group]]&amp;Table1[[#This Row],[பாலினம்/Gender]],Factor!$A$45:$G$53,7,0)</f>
        <v>0.80769230769230771</v>
      </c>
      <c r="AU3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1">
        <f>VLOOKUP(Table1[[#This Row],[Rev Caste]],Factor!$F$59:$I$68,4,0)</f>
        <v>2.0275862068965518</v>
      </c>
      <c r="AW311">
        <f>Table1[[#This Row],[2021 Ae Factor]]*Table1[[#This Row],[Age &amp; Gender Factor]]</f>
        <v>0.47810026130822719</v>
      </c>
      <c r="AX311">
        <f t="shared" si="14"/>
        <v>10.598270299999999</v>
      </c>
      <c r="AY311">
        <f t="shared" si="15"/>
        <v>78.544967400000004</v>
      </c>
    </row>
    <row r="312" spans="1:51" x14ac:dyDescent="0.25">
      <c r="A312" s="12" t="s">
        <v>1841</v>
      </c>
      <c r="B312" s="12" t="s">
        <v>1842</v>
      </c>
      <c r="C312" s="13">
        <v>45875</v>
      </c>
      <c r="D312" s="12" t="s">
        <v>1843</v>
      </c>
      <c r="E312" s="12" t="s">
        <v>1844</v>
      </c>
      <c r="F312" s="12" t="s">
        <v>1845</v>
      </c>
      <c r="G312" s="12">
        <v>350</v>
      </c>
      <c r="H312" s="12" t="s">
        <v>37</v>
      </c>
      <c r="I312" s="12" t="s">
        <v>1283</v>
      </c>
      <c r="J312" s="12" t="s">
        <v>1284</v>
      </c>
      <c r="K312" s="12" t="s">
        <v>51</v>
      </c>
      <c r="L312" s="12" t="s">
        <v>52</v>
      </c>
      <c r="M312" s="12" t="s">
        <v>52</v>
      </c>
      <c r="N312" s="12" t="s">
        <v>1846</v>
      </c>
      <c r="O312" s="12" t="s">
        <v>136</v>
      </c>
      <c r="P312" s="12">
        <v>7397615793</v>
      </c>
      <c r="Q312" s="12" t="s">
        <v>82</v>
      </c>
      <c r="R312" s="12" t="s">
        <v>137</v>
      </c>
      <c r="S312" s="12" t="s">
        <v>58</v>
      </c>
      <c r="T312" s="12" t="s">
        <v>59</v>
      </c>
      <c r="U312" s="12" t="s">
        <v>302</v>
      </c>
      <c r="V312" s="12" t="s">
        <v>166</v>
      </c>
      <c r="W312" s="1" t="s">
        <v>441</v>
      </c>
      <c r="X312" s="12" t="s">
        <v>296</v>
      </c>
      <c r="Y312" s="12" t="s">
        <v>38</v>
      </c>
      <c r="Z312" s="12" t="s">
        <v>127</v>
      </c>
      <c r="AA312" s="12" t="s">
        <v>139</v>
      </c>
      <c r="AB312" s="12" t="s">
        <v>85</v>
      </c>
      <c r="AC312" s="12" t="s">
        <v>66</v>
      </c>
      <c r="AD312" s="12" t="s">
        <v>67</v>
      </c>
      <c r="AE312" s="12" t="s">
        <v>102</v>
      </c>
      <c r="AF312" s="12" t="s">
        <v>69</v>
      </c>
      <c r="AG312" s="12" t="s">
        <v>118</v>
      </c>
      <c r="AH312" s="12" t="s">
        <v>90</v>
      </c>
      <c r="AI312" s="1">
        <f>IFERROR(_xlfn.XLOOKUP(Table1[[#This Row],[Audio Url]],Qc!C:C,Qc!F:F),"")</f>
        <v>0</v>
      </c>
      <c r="AJ312" s="1" t="str">
        <f>IFERROR(_xlfn.XLOOKUP(Table1[[#This Row],[Audio Url]],Qc!C:C,Qc!E:E),"")</f>
        <v>Correctly Done</v>
      </c>
      <c r="AK312" s="12" t="s">
        <v>38</v>
      </c>
      <c r="AL312" s="12" t="s">
        <v>38</v>
      </c>
      <c r="AM312" s="12" t="s">
        <v>43</v>
      </c>
      <c r="AN312" s="1" t="s">
        <v>2243</v>
      </c>
      <c r="AO312" t="str">
        <f>IF(Table1[[#This Row],[Audio Duration (in secs)]]&gt;180,"Greater than 3 Minutes","Less than 3 Minutes")</f>
        <v>Greater than 3 Minutes</v>
      </c>
      <c r="AP31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12" t="str">
        <f>IFERROR(VLOOKUP(Table1[[#This Row],[சாதி/Caste]],MApping!$E$1:$F$10,2,0),"Others")</f>
        <v>MUKKULATHOR</v>
      </c>
      <c r="AR312">
        <f>VLOOKUP(Table1[[#This Row],[பாலினம்/Gender]],Factor!$F$26:$I$28,4,0)</f>
        <v>0.8936170212765957</v>
      </c>
      <c r="AS312">
        <f>VLOOKUP(Table1[[#This Row],[பதிலளித்தவரின் வயது/Age Group]],Factor!$F$35:$I$39,4,0)</f>
        <v>0.84848484848484851</v>
      </c>
      <c r="AT312">
        <f>VLOOKUP(Table1[[#This Row],[பதிலளித்தவரின் வயது/Age Group]]&amp;Table1[[#This Row],[பாலினம்/Gender]],Factor!$A$45:$G$53,7,0)</f>
        <v>0.70000000000000007</v>
      </c>
      <c r="AU3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12">
        <f>VLOOKUP(Table1[[#This Row],[Rev Caste]],Factor!$F$59:$I$68,4,0)</f>
        <v>1.1057142857142856</v>
      </c>
      <c r="AW312">
        <f>Table1[[#This Row],[2021 Ae Factor]]*Table1[[#This Row],[Age &amp; Gender Factor]]</f>
        <v>0.70000000000000007</v>
      </c>
      <c r="AX312">
        <f t="shared" si="14"/>
        <v>10.598445</v>
      </c>
      <c r="AY312">
        <f t="shared" si="15"/>
        <v>78.545776700000005</v>
      </c>
    </row>
    <row r="313" spans="1:51" x14ac:dyDescent="0.25">
      <c r="A313" s="12" t="s">
        <v>1847</v>
      </c>
      <c r="B313" s="12" t="s">
        <v>1848</v>
      </c>
      <c r="C313" s="13">
        <v>45875</v>
      </c>
      <c r="D313" s="12" t="s">
        <v>1849</v>
      </c>
      <c r="E313" s="12" t="s">
        <v>1850</v>
      </c>
      <c r="F313" s="12" t="s">
        <v>1851</v>
      </c>
      <c r="G313" s="12">
        <v>426</v>
      </c>
      <c r="H313" s="12" t="s">
        <v>37</v>
      </c>
      <c r="I313" s="12" t="s">
        <v>1283</v>
      </c>
      <c r="J313" s="12" t="s">
        <v>1284</v>
      </c>
      <c r="K313" s="12" t="s">
        <v>51</v>
      </c>
      <c r="L313" s="12" t="s">
        <v>52</v>
      </c>
      <c r="M313" s="12" t="s">
        <v>52</v>
      </c>
      <c r="N313" s="12" t="s">
        <v>1852</v>
      </c>
      <c r="O313" s="12" t="s">
        <v>136</v>
      </c>
      <c r="P313" s="12">
        <v>8973535717</v>
      </c>
      <c r="Q313" s="12" t="s">
        <v>56</v>
      </c>
      <c r="R313" s="12" t="s">
        <v>137</v>
      </c>
      <c r="S313" s="12" t="s">
        <v>58</v>
      </c>
      <c r="T313" s="12" t="s">
        <v>59</v>
      </c>
      <c r="U313" s="12" t="s">
        <v>60</v>
      </c>
      <c r="V313" s="12" t="s">
        <v>61</v>
      </c>
      <c r="W313" s="12" t="s">
        <v>62</v>
      </c>
      <c r="X313" s="12" t="s">
        <v>102</v>
      </c>
      <c r="Y313" s="12" t="s">
        <v>289</v>
      </c>
      <c r="Z313" s="12" t="s">
        <v>64</v>
      </c>
      <c r="AA313" s="12" t="s">
        <v>38</v>
      </c>
      <c r="AB313" s="12" t="s">
        <v>65</v>
      </c>
      <c r="AC313" s="12" t="s">
        <v>86</v>
      </c>
      <c r="AD313" s="12" t="s">
        <v>67</v>
      </c>
      <c r="AE313" s="12" t="s">
        <v>68</v>
      </c>
      <c r="AF313" s="12" t="s">
        <v>117</v>
      </c>
      <c r="AG313" s="12" t="s">
        <v>319</v>
      </c>
      <c r="AH313" s="12" t="s">
        <v>2777</v>
      </c>
      <c r="AI313" s="1" t="str">
        <f>IFERROR(_xlfn.XLOOKUP(Table1[[#This Row],[Audio Url]],Qc!C:C,Qc!F:F),"")</f>
        <v>she said MBC but here didnt mention and also she said her caste as kammalar</v>
      </c>
      <c r="AJ313" s="1" t="str">
        <f>IFERROR(_xlfn.XLOOKUP(Table1[[#This Row],[Audio Url]],Qc!C:C,Qc!E:E),"")</f>
        <v>Correctly Done</v>
      </c>
      <c r="AK313" s="12" t="s">
        <v>38</v>
      </c>
      <c r="AL313" s="12" t="s">
        <v>38</v>
      </c>
      <c r="AM313" s="12" t="s">
        <v>43</v>
      </c>
      <c r="AN313" s="1" t="s">
        <v>2243</v>
      </c>
      <c r="AO313" t="str">
        <f>IF(Table1[[#This Row],[Audio Duration (in secs)]]&gt;180,"Greater than 3 Minutes","Less than 3 Minutes")</f>
        <v>Greater than 3 Minutes</v>
      </c>
      <c r="AP31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13" t="str">
        <f>IFERROR(VLOOKUP(Table1[[#This Row],[சாதி/Caste]],MApping!$E$1:$F$10,2,0),"Others")</f>
        <v>Others</v>
      </c>
      <c r="AR313">
        <f>VLOOKUP(Table1[[#This Row],[பாலினம்/Gender]],Factor!$F$26:$I$28,4,0)</f>
        <v>0.8936170212765957</v>
      </c>
      <c r="AS313">
        <f>VLOOKUP(Table1[[#This Row],[பதிலளித்தவரின் வயது/Age Group]],Factor!$F$35:$I$39,4,0)</f>
        <v>1.2824427480916032</v>
      </c>
      <c r="AT313">
        <f>VLOOKUP(Table1[[#This Row],[பதிலளித்தவரின் வயது/Age Group]]&amp;Table1[[#This Row],[பாலினம்/Gender]],Factor!$A$45:$G$53,7,0)</f>
        <v>0.95454545454545459</v>
      </c>
      <c r="AU3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3">
        <f>VLOOKUP(Table1[[#This Row],[Rev Caste]],Factor!$F$59:$I$68,4,0)</f>
        <v>5.9154929577464786E-2</v>
      </c>
      <c r="AW313">
        <f>Table1[[#This Row],[2021 Ae Factor]]*Table1[[#This Row],[Age &amp; Gender Factor]]</f>
        <v>0.56502758154608668</v>
      </c>
      <c r="AX313">
        <f t="shared" si="14"/>
        <v>10.598561699999999</v>
      </c>
      <c r="AY313">
        <f t="shared" si="15"/>
        <v>78.546206600000005</v>
      </c>
    </row>
    <row r="314" spans="1:51" x14ac:dyDescent="0.25">
      <c r="A314" s="12" t="s">
        <v>1853</v>
      </c>
      <c r="B314" s="12" t="s">
        <v>1854</v>
      </c>
      <c r="C314" s="13">
        <v>45875</v>
      </c>
      <c r="D314" s="12" t="s">
        <v>1855</v>
      </c>
      <c r="E314" s="12" t="s">
        <v>1850</v>
      </c>
      <c r="F314" s="12" t="s">
        <v>1856</v>
      </c>
      <c r="G314" s="12">
        <v>455</v>
      </c>
      <c r="H314" s="12" t="s">
        <v>37</v>
      </c>
      <c r="I314" s="12" t="s">
        <v>1291</v>
      </c>
      <c r="J314" s="12" t="s">
        <v>1292</v>
      </c>
      <c r="K314" s="12" t="s">
        <v>51</v>
      </c>
      <c r="L314" s="12" t="s">
        <v>52</v>
      </c>
      <c r="M314" s="12" t="s">
        <v>52</v>
      </c>
      <c r="N314" s="12" t="s">
        <v>1857</v>
      </c>
      <c r="O314" s="12" t="s">
        <v>136</v>
      </c>
      <c r="P314" s="12">
        <v>8098909004</v>
      </c>
      <c r="Q314" s="12" t="s">
        <v>361</v>
      </c>
      <c r="R314" s="12" t="s">
        <v>137</v>
      </c>
      <c r="S314" s="12" t="s">
        <v>114</v>
      </c>
      <c r="T314" s="12" t="s">
        <v>59</v>
      </c>
      <c r="U314" s="12" t="s">
        <v>60</v>
      </c>
      <c r="V314" s="12" t="s">
        <v>61</v>
      </c>
      <c r="W314" s="12" t="s">
        <v>62</v>
      </c>
      <c r="X314" s="12" t="s">
        <v>63</v>
      </c>
      <c r="Y314" s="12" t="s">
        <v>38</v>
      </c>
      <c r="Z314" s="12" t="s">
        <v>127</v>
      </c>
      <c r="AA314" s="12" t="s">
        <v>139</v>
      </c>
      <c r="AB314" s="12" t="s">
        <v>85</v>
      </c>
      <c r="AC314" s="12" t="s">
        <v>86</v>
      </c>
      <c r="AD314" s="12" t="s">
        <v>67</v>
      </c>
      <c r="AE314" s="12" t="s">
        <v>68</v>
      </c>
      <c r="AF314" s="12" t="s">
        <v>117</v>
      </c>
      <c r="AG314" s="12" t="s">
        <v>70</v>
      </c>
      <c r="AH314" s="12" t="s">
        <v>2830</v>
      </c>
      <c r="AI314" s="1" t="str">
        <f>IFERROR(_xlfn.XLOOKUP(Table1[[#This Row],[Audio Url]],Qc!C:C,Qc!F:F),"")</f>
        <v>she said her caste as aantipandaram but here didnt mentioned</v>
      </c>
      <c r="AJ314" s="1" t="str">
        <f>IFERROR(_xlfn.XLOOKUP(Table1[[#This Row],[Audio Url]],Qc!C:C,Qc!E:E),"")</f>
        <v>Correctly Done</v>
      </c>
      <c r="AK314" s="12" t="s">
        <v>38</v>
      </c>
      <c r="AL314" s="12" t="s">
        <v>38</v>
      </c>
      <c r="AM314" s="12" t="s">
        <v>43</v>
      </c>
      <c r="AN314" s="1" t="s">
        <v>2243</v>
      </c>
      <c r="AO314" t="str">
        <f>IF(Table1[[#This Row],[Audio Duration (in secs)]]&gt;180,"Greater than 3 Minutes","Less than 3 Minutes")</f>
        <v>Greater than 3 Minutes</v>
      </c>
      <c r="AP31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4" t="str">
        <f>IFERROR(VLOOKUP(Table1[[#This Row],[சாதி/Caste]],MApping!$E$1:$F$10,2,0),"Others")</f>
        <v>Others</v>
      </c>
      <c r="AR314">
        <f>VLOOKUP(Table1[[#This Row],[பாலினம்/Gender]],Factor!$F$26:$I$28,4,0)</f>
        <v>0.8936170212765957</v>
      </c>
      <c r="AS314">
        <f>VLOOKUP(Table1[[#This Row],[பதிலளித்தவரின் வயது/Age Group]],Factor!$F$35:$I$39,4,0)</f>
        <v>0.96923076923076912</v>
      </c>
      <c r="AT314">
        <f>VLOOKUP(Table1[[#This Row],[பதிலளித்தவரின் வயது/Age Group]]&amp;Table1[[#This Row],[பாலினம்/Gender]],Factor!$A$45:$G$53,7,0)</f>
        <v>1.1666666666666667</v>
      </c>
      <c r="AU3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4">
        <f>VLOOKUP(Table1[[#This Row],[Rev Caste]],Factor!$F$59:$I$68,4,0)</f>
        <v>5.9154929577464786E-2</v>
      </c>
      <c r="AW314">
        <f>Table1[[#This Row],[2021 Ae Factor]]*Table1[[#This Row],[Age &amp; Gender Factor]]</f>
        <v>0.690589266334106</v>
      </c>
      <c r="AX314">
        <f t="shared" si="14"/>
        <v>10.5984891</v>
      </c>
      <c r="AY314">
        <f t="shared" si="15"/>
        <v>78.545923700000003</v>
      </c>
    </row>
    <row r="315" spans="1:51" x14ac:dyDescent="0.25">
      <c r="A315" s="12" t="s">
        <v>1858</v>
      </c>
      <c r="B315" s="12" t="s">
        <v>1859</v>
      </c>
      <c r="C315" s="13">
        <v>45875</v>
      </c>
      <c r="D315" s="12" t="s">
        <v>1860</v>
      </c>
      <c r="E315" s="12" t="s">
        <v>1861</v>
      </c>
      <c r="F315" s="12" t="s">
        <v>1862</v>
      </c>
      <c r="G315" s="12">
        <v>260</v>
      </c>
      <c r="H315" s="12" t="s">
        <v>37</v>
      </c>
      <c r="I315" s="12" t="s">
        <v>49</v>
      </c>
      <c r="J315" s="12" t="s">
        <v>50</v>
      </c>
      <c r="K315" s="12" t="s">
        <v>51</v>
      </c>
      <c r="L315" s="12" t="s">
        <v>52</v>
      </c>
      <c r="M315" s="12" t="s">
        <v>52</v>
      </c>
      <c r="N315" s="12" t="s">
        <v>1863</v>
      </c>
      <c r="O315" s="12" t="s">
        <v>55</v>
      </c>
      <c r="P315" s="12">
        <v>9750296365</v>
      </c>
      <c r="Q315" s="12" t="s">
        <v>361</v>
      </c>
      <c r="R315" s="12" t="s">
        <v>125</v>
      </c>
      <c r="S315" s="12" t="s">
        <v>58</v>
      </c>
      <c r="T315" s="12" t="s">
        <v>138</v>
      </c>
      <c r="U315" s="12" t="s">
        <v>84</v>
      </c>
      <c r="V315" s="12" t="s">
        <v>61</v>
      </c>
      <c r="W315" s="12" t="s">
        <v>62</v>
      </c>
      <c r="X315" s="12" t="s">
        <v>63</v>
      </c>
      <c r="Y315" s="12" t="s">
        <v>38</v>
      </c>
      <c r="Z315" s="12" t="s">
        <v>64</v>
      </c>
      <c r="AA315" s="12" t="s">
        <v>38</v>
      </c>
      <c r="AB315" s="12" t="s">
        <v>85</v>
      </c>
      <c r="AC315" s="12" t="s">
        <v>86</v>
      </c>
      <c r="AD315" s="12" t="s">
        <v>116</v>
      </c>
      <c r="AE315" s="12" t="s">
        <v>624</v>
      </c>
      <c r="AF315" s="12" t="s">
        <v>104</v>
      </c>
      <c r="AG315" s="12" t="s">
        <v>89</v>
      </c>
      <c r="AH315" s="12" t="s">
        <v>1864</v>
      </c>
      <c r="AI315" s="1">
        <f>IFERROR(_xlfn.XLOOKUP(Table1[[#This Row],[Audio Url]],Qc!C:C,Qc!F:F),"")</f>
        <v>0</v>
      </c>
      <c r="AJ315" s="1" t="str">
        <f>IFERROR(_xlfn.XLOOKUP(Table1[[#This Row],[Audio Url]],Qc!C:C,Qc!E:E),"")</f>
        <v>Correctly Done</v>
      </c>
      <c r="AK315" s="12" t="s">
        <v>38</v>
      </c>
      <c r="AL315" s="12" t="s">
        <v>38</v>
      </c>
      <c r="AM315" s="12" t="s">
        <v>43</v>
      </c>
      <c r="AN315" s="1" t="s">
        <v>2243</v>
      </c>
      <c r="AO315" t="str">
        <f>IF(Table1[[#This Row],[Audio Duration (in secs)]]&gt;180,"Greater than 3 Minutes","Less than 3 Minutes")</f>
        <v>Greater than 3 Minutes</v>
      </c>
      <c r="AP31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5" t="str">
        <f>IFERROR(VLOOKUP(Table1[[#This Row],[சாதி/Caste]],MApping!$E$1:$F$10,2,0),"Others")</f>
        <v>Others</v>
      </c>
      <c r="AR315">
        <f>VLOOKUP(Table1[[#This Row],[பாலினம்/Gender]],Factor!$F$26:$I$28,4,0)</f>
        <v>1.1351351351351351</v>
      </c>
      <c r="AS315">
        <f>VLOOKUP(Table1[[#This Row],[பதிலளித்தவரின் வயது/Age Group]],Factor!$F$35:$I$39,4,0)</f>
        <v>0.96923076923076912</v>
      </c>
      <c r="AT315">
        <f>VLOOKUP(Table1[[#This Row],[பதிலளித்தவரின் வயது/Age Group]]&amp;Table1[[#This Row],[பாலினம்/Gender]],Factor!$A$45:$G$53,7,0)</f>
        <v>0.82894736842105265</v>
      </c>
      <c r="AU3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5">
        <f>VLOOKUP(Table1[[#This Row],[Rev Caste]],Factor!$F$59:$I$68,4,0)</f>
        <v>5.9154929577464786E-2</v>
      </c>
      <c r="AW315">
        <f>Table1[[#This Row],[2021 Ae Factor]]*Table1[[#This Row],[Age &amp; Gender Factor]]</f>
        <v>0.49068184713212792</v>
      </c>
      <c r="AX315">
        <f t="shared" si="14"/>
        <v>10.603956699999999</v>
      </c>
      <c r="AY315">
        <f t="shared" si="15"/>
        <v>78.546331800000004</v>
      </c>
    </row>
    <row r="316" spans="1:51" x14ac:dyDescent="0.25">
      <c r="A316" s="12" t="s">
        <v>1865</v>
      </c>
      <c r="B316" s="12" t="s">
        <v>1866</v>
      </c>
      <c r="C316" s="13">
        <v>45875</v>
      </c>
      <c r="D316" s="12" t="s">
        <v>1867</v>
      </c>
      <c r="E316" s="12" t="s">
        <v>1804</v>
      </c>
      <c r="F316" s="12" t="s">
        <v>1868</v>
      </c>
      <c r="G316" s="12">
        <v>349</v>
      </c>
      <c r="H316" s="12" t="s">
        <v>37</v>
      </c>
      <c r="I316" s="12" t="s">
        <v>1291</v>
      </c>
      <c r="J316" s="12" t="s">
        <v>1292</v>
      </c>
      <c r="K316" s="12" t="s">
        <v>51</v>
      </c>
      <c r="L316" s="12" t="s">
        <v>52</v>
      </c>
      <c r="M316" s="12" t="s">
        <v>52</v>
      </c>
      <c r="N316" s="12" t="s">
        <v>1869</v>
      </c>
      <c r="O316" s="12" t="s">
        <v>55</v>
      </c>
      <c r="P316" s="12">
        <v>9965685797</v>
      </c>
      <c r="Q316" s="12" t="s">
        <v>56</v>
      </c>
      <c r="R316" s="12" t="s">
        <v>57</v>
      </c>
      <c r="S316" s="12" t="s">
        <v>58</v>
      </c>
      <c r="T316" s="12" t="s">
        <v>138</v>
      </c>
      <c r="U316" s="12" t="s">
        <v>84</v>
      </c>
      <c r="V316" s="12" t="s">
        <v>100</v>
      </c>
      <c r="W316" s="12" t="s">
        <v>101</v>
      </c>
      <c r="X316" s="12" t="s">
        <v>102</v>
      </c>
      <c r="Y316" s="12" t="s">
        <v>96</v>
      </c>
      <c r="Z316" s="12" t="s">
        <v>127</v>
      </c>
      <c r="AA316" s="12" t="s">
        <v>139</v>
      </c>
      <c r="AB316" s="12" t="s">
        <v>85</v>
      </c>
      <c r="AC316" s="12" t="s">
        <v>128</v>
      </c>
      <c r="AD316" s="12" t="s">
        <v>116</v>
      </c>
      <c r="AE316" s="12" t="s">
        <v>1870</v>
      </c>
      <c r="AF316" s="12" t="s">
        <v>69</v>
      </c>
      <c r="AG316" s="12" t="s">
        <v>118</v>
      </c>
      <c r="AH316" s="12" t="s">
        <v>119</v>
      </c>
      <c r="AI316" s="1">
        <f>IFERROR(_xlfn.XLOOKUP(Table1[[#This Row],[Audio Url]],Qc!C:C,Qc!F:F),"")</f>
        <v>0</v>
      </c>
      <c r="AJ316" s="1" t="str">
        <f>IFERROR(_xlfn.XLOOKUP(Table1[[#This Row],[Audio Url]],Qc!C:C,Qc!E:E),"")</f>
        <v>Correctly Done</v>
      </c>
      <c r="AK316" s="12" t="s">
        <v>38</v>
      </c>
      <c r="AL316" s="12" t="s">
        <v>38</v>
      </c>
      <c r="AM316" s="12" t="s">
        <v>43</v>
      </c>
      <c r="AN316" s="1" t="s">
        <v>2243</v>
      </c>
      <c r="AO316" t="str">
        <f>IF(Table1[[#This Row],[Audio Duration (in secs)]]&gt;180,"Greater than 3 Minutes","Less than 3 Minutes")</f>
        <v>Greater than 3 Minutes</v>
      </c>
      <c r="AP31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16" t="str">
        <f>IFERROR(VLOOKUP(Table1[[#This Row],[சாதி/Caste]],MApping!$E$1:$F$10,2,0),"Others")</f>
        <v>PALLAR SC</v>
      </c>
      <c r="AR316">
        <f>VLOOKUP(Table1[[#This Row],[பாலினம்/Gender]],Factor!$F$26:$I$28,4,0)</f>
        <v>1.1351351351351351</v>
      </c>
      <c r="AS316">
        <f>VLOOKUP(Table1[[#This Row],[பதிலளித்தவரின் வயது/Age Group]],Factor!$F$35:$I$39,4,0)</f>
        <v>1.2824427480916032</v>
      </c>
      <c r="AT316">
        <f>VLOOKUP(Table1[[#This Row],[பதிலளித்தவரின் வயது/Age Group]]&amp;Table1[[#This Row],[பாலினம்/Gender]],Factor!$A$45:$G$53,7,0)</f>
        <v>1.9534883720930234</v>
      </c>
      <c r="AU3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16">
        <f>VLOOKUP(Table1[[#This Row],[Rev Caste]],Factor!$F$59:$I$68,4,0)</f>
        <v>2.1</v>
      </c>
      <c r="AW316">
        <f>Table1[[#This Row],[2021 Ae Factor]]*Table1[[#This Row],[Age &amp; Gender Factor]]</f>
        <v>3.9093207940666437</v>
      </c>
      <c r="AX316">
        <f t="shared" si="14"/>
        <v>10.5996936</v>
      </c>
      <c r="AY316">
        <f t="shared" si="15"/>
        <v>78.546032299999993</v>
      </c>
    </row>
    <row r="317" spans="1:51" x14ac:dyDescent="0.25">
      <c r="A317" s="12" t="s">
        <v>1871</v>
      </c>
      <c r="B317" s="12" t="s">
        <v>1872</v>
      </c>
      <c r="C317" s="13">
        <v>45875</v>
      </c>
      <c r="D317" s="12" t="s">
        <v>1873</v>
      </c>
      <c r="E317" s="12" t="s">
        <v>1850</v>
      </c>
      <c r="F317" s="12" t="s">
        <v>1874</v>
      </c>
      <c r="G317" s="12">
        <v>417</v>
      </c>
      <c r="H317" s="12" t="s">
        <v>37</v>
      </c>
      <c r="I317" s="12" t="s">
        <v>1283</v>
      </c>
      <c r="J317" s="12" t="s">
        <v>1284</v>
      </c>
      <c r="K317" s="12" t="s">
        <v>51</v>
      </c>
      <c r="L317" s="12" t="s">
        <v>52</v>
      </c>
      <c r="M317" s="12" t="s">
        <v>52</v>
      </c>
      <c r="N317" s="12" t="s">
        <v>1875</v>
      </c>
      <c r="O317" s="12" t="s">
        <v>136</v>
      </c>
      <c r="P317" s="12">
        <v>9943880860</v>
      </c>
      <c r="Q317" s="12" t="s">
        <v>82</v>
      </c>
      <c r="R317" s="12" t="s">
        <v>137</v>
      </c>
      <c r="S317" s="12" t="s">
        <v>58</v>
      </c>
      <c r="T317" s="12" t="s">
        <v>59</v>
      </c>
      <c r="U317" s="12" t="s">
        <v>302</v>
      </c>
      <c r="V317" s="12" t="s">
        <v>186</v>
      </c>
      <c r="W317" s="1" t="s">
        <v>441</v>
      </c>
      <c r="X317" s="12" t="s">
        <v>63</v>
      </c>
      <c r="Y317" s="12" t="s">
        <v>38</v>
      </c>
      <c r="Z317" s="12" t="s">
        <v>64</v>
      </c>
      <c r="AA317" s="12" t="s">
        <v>38</v>
      </c>
      <c r="AB317" s="12" t="s">
        <v>59</v>
      </c>
      <c r="AC317" s="12" t="s">
        <v>86</v>
      </c>
      <c r="AD317" s="12" t="s">
        <v>67</v>
      </c>
      <c r="AE317" s="12" t="s">
        <v>68</v>
      </c>
      <c r="AF317" s="12" t="s">
        <v>117</v>
      </c>
      <c r="AG317" s="12" t="s">
        <v>89</v>
      </c>
      <c r="AH317" s="12" t="s">
        <v>38</v>
      </c>
      <c r="AI317" s="1" t="str">
        <f>IFERROR(_xlfn.XLOOKUP(Table1[[#This Row],[Audio Url]],Qc!C:C,Qc!F:F),"")</f>
        <v>Audio Ambiance is high</v>
      </c>
      <c r="AJ317" s="1" t="str">
        <f>IFERROR(_xlfn.XLOOKUP(Table1[[#This Row],[Audio Url]],Qc!C:C,Qc!E:E),"")</f>
        <v>Fake Audio/Empty Audio</v>
      </c>
      <c r="AK317" s="12" t="s">
        <v>38</v>
      </c>
      <c r="AL317" s="12" t="s">
        <v>38</v>
      </c>
      <c r="AM317" s="12" t="s">
        <v>43</v>
      </c>
      <c r="AN317" s="1" t="s">
        <v>2242</v>
      </c>
      <c r="AO317" t="str">
        <f>IF(Table1[[#This Row],[Audio Duration (in secs)]]&gt;180,"Greater than 3 Minutes","Less than 3 Minutes")</f>
        <v>Greater than 3 Minutes</v>
      </c>
      <c r="AP31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7" t="str">
        <f>IFERROR(VLOOKUP(Table1[[#This Row],[சாதி/Caste]],MApping!$E$1:$F$10,2,0),"Others")</f>
        <v>Others</v>
      </c>
      <c r="AR317">
        <f>VLOOKUP(Table1[[#This Row],[பாலினம்/Gender]],Factor!$F$26:$I$28,4,0)</f>
        <v>0.8936170212765957</v>
      </c>
      <c r="AS317">
        <f>VLOOKUP(Table1[[#This Row],[பதிலளித்தவரின் வயது/Age Group]],Factor!$F$35:$I$39,4,0)</f>
        <v>0.84848484848484851</v>
      </c>
      <c r="AT317">
        <f>VLOOKUP(Table1[[#This Row],[பதிலளித்தவரின் வயது/Age Group]]&amp;Table1[[#This Row],[பாலினம்/Gender]],Factor!$A$45:$G$53,7,0)</f>
        <v>0.70000000000000007</v>
      </c>
      <c r="AU3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17">
        <f>VLOOKUP(Table1[[#This Row],[Rev Caste]],Factor!$F$59:$I$68,4,0)</f>
        <v>5.9154929577464786E-2</v>
      </c>
      <c r="AW317">
        <f>Table1[[#This Row],[2021 Ae Factor]]*Table1[[#This Row],[Age &amp; Gender Factor]]</f>
        <v>0.70000000000000007</v>
      </c>
      <c r="AX317">
        <f t="shared" si="14"/>
        <v>10.598984700000001</v>
      </c>
      <c r="AY317">
        <f t="shared" si="15"/>
        <v>78.545903600000003</v>
      </c>
    </row>
    <row r="318" spans="1:51" x14ac:dyDescent="0.25">
      <c r="A318" s="12" t="s">
        <v>1876</v>
      </c>
      <c r="B318" s="12" t="s">
        <v>1877</v>
      </c>
      <c r="C318" s="13">
        <v>45875</v>
      </c>
      <c r="D318" s="12" t="s">
        <v>1878</v>
      </c>
      <c r="E318" s="12" t="s">
        <v>1850</v>
      </c>
      <c r="F318" s="12" t="s">
        <v>1879</v>
      </c>
      <c r="G318" s="12">
        <v>273</v>
      </c>
      <c r="H318" s="12" t="s">
        <v>37</v>
      </c>
      <c r="I318" s="12" t="s">
        <v>1291</v>
      </c>
      <c r="J318" s="12" t="s">
        <v>1292</v>
      </c>
      <c r="K318" s="12" t="s">
        <v>51</v>
      </c>
      <c r="L318" s="12" t="s">
        <v>52</v>
      </c>
      <c r="M318" s="12" t="s">
        <v>52</v>
      </c>
      <c r="N318" s="12" t="s">
        <v>1880</v>
      </c>
      <c r="O318" s="12" t="s">
        <v>136</v>
      </c>
      <c r="P318" s="12">
        <v>9940915311</v>
      </c>
      <c r="Q318" s="12" t="s">
        <v>56</v>
      </c>
      <c r="R318" s="12" t="s">
        <v>98</v>
      </c>
      <c r="S318" s="12" t="s">
        <v>58</v>
      </c>
      <c r="T318" s="12" t="s">
        <v>59</v>
      </c>
      <c r="U318" s="12" t="s">
        <v>302</v>
      </c>
      <c r="V318" s="12" t="s">
        <v>61</v>
      </c>
      <c r="W318" s="12" t="s">
        <v>62</v>
      </c>
      <c r="X318" s="12" t="s">
        <v>63</v>
      </c>
      <c r="Y318" s="12" t="s">
        <v>38</v>
      </c>
      <c r="Z318" s="12" t="s">
        <v>64</v>
      </c>
      <c r="AA318" s="12" t="s">
        <v>38</v>
      </c>
      <c r="AB318" s="12" t="s">
        <v>65</v>
      </c>
      <c r="AC318" s="12" t="s">
        <v>86</v>
      </c>
      <c r="AD318" s="12" t="s">
        <v>67</v>
      </c>
      <c r="AE318" s="12" t="s">
        <v>68</v>
      </c>
      <c r="AF318" s="12" t="s">
        <v>69</v>
      </c>
      <c r="AG318" s="12" t="s">
        <v>70</v>
      </c>
      <c r="AH318" s="12" t="s">
        <v>2776</v>
      </c>
      <c r="AI318" s="1" t="str">
        <f>IFERROR(_xlfn.XLOOKUP(Table1[[#This Row],[Audio Url]],Qc!C:C,Qc!F:F),"")</f>
        <v>HE SAID MBC CHETTIYAR BUT HERE MENTIONED AS OBC</v>
      </c>
      <c r="AJ318" s="1" t="str">
        <f>IFERROR(_xlfn.XLOOKUP(Table1[[#This Row],[Audio Url]],Qc!C:C,Qc!E:E),"")</f>
        <v>Correctly Done</v>
      </c>
      <c r="AK318" s="12" t="s">
        <v>38</v>
      </c>
      <c r="AL318" s="12" t="s">
        <v>38</v>
      </c>
      <c r="AM318" s="12" t="s">
        <v>43</v>
      </c>
      <c r="AN318" s="1" t="s">
        <v>2243</v>
      </c>
      <c r="AO318" t="str">
        <f>IF(Table1[[#This Row],[Audio Duration (in secs)]]&gt;180,"Greater than 3 Minutes","Less than 3 Minutes")</f>
        <v>Greater than 3 Minutes</v>
      </c>
      <c r="AP31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8" t="str">
        <f>IFERROR(VLOOKUP(Table1[[#This Row],[சாதி/Caste]],MApping!$E$1:$F$10,2,0),"Others")</f>
        <v>Others</v>
      </c>
      <c r="AR318">
        <f>VLOOKUP(Table1[[#This Row],[பாலினம்/Gender]],Factor!$F$26:$I$28,4,0)</f>
        <v>0.8936170212765957</v>
      </c>
      <c r="AS318">
        <f>VLOOKUP(Table1[[#This Row],[பதிலளித்தவரின் வயது/Age Group]],Factor!$F$35:$I$39,4,0)</f>
        <v>1.2824427480916032</v>
      </c>
      <c r="AT318">
        <f>VLOOKUP(Table1[[#This Row],[பதிலளித்தவரின் வயது/Age Group]]&amp;Table1[[#This Row],[பாலினம்/Gender]],Factor!$A$45:$G$53,7,0)</f>
        <v>0.95454545454545459</v>
      </c>
      <c r="AU3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8">
        <f>VLOOKUP(Table1[[#This Row],[Rev Caste]],Factor!$F$59:$I$68,4,0)</f>
        <v>5.9154929577464786E-2</v>
      </c>
      <c r="AW318">
        <f>Table1[[#This Row],[2021 Ae Factor]]*Table1[[#This Row],[Age &amp; Gender Factor]]</f>
        <v>0.56502758154608668</v>
      </c>
      <c r="AX318">
        <f t="shared" si="14"/>
        <v>10.5989804</v>
      </c>
      <c r="AY318">
        <f t="shared" si="15"/>
        <v>78.545904399999998</v>
      </c>
    </row>
    <row r="319" spans="1:51" x14ac:dyDescent="0.25">
      <c r="A319" s="12" t="s">
        <v>1881</v>
      </c>
      <c r="B319" s="12" t="s">
        <v>1882</v>
      </c>
      <c r="C319" s="13">
        <v>45875</v>
      </c>
      <c r="D319" s="12" t="s">
        <v>1883</v>
      </c>
      <c r="E319" s="12" t="s">
        <v>1383</v>
      </c>
      <c r="F319" s="12" t="s">
        <v>1884</v>
      </c>
      <c r="G319" s="12">
        <v>403</v>
      </c>
      <c r="H319" s="12" t="s">
        <v>37</v>
      </c>
      <c r="I319" s="12" t="s">
        <v>49</v>
      </c>
      <c r="J319" s="12" t="s">
        <v>50</v>
      </c>
      <c r="K319" s="12" t="s">
        <v>51</v>
      </c>
      <c r="L319" s="12" t="s">
        <v>52</v>
      </c>
      <c r="M319" s="12" t="s">
        <v>52</v>
      </c>
      <c r="N319" s="12" t="s">
        <v>1885</v>
      </c>
      <c r="O319" s="12" t="s">
        <v>55</v>
      </c>
      <c r="P319" s="12">
        <v>6381681981</v>
      </c>
      <c r="Q319" s="12" t="s">
        <v>56</v>
      </c>
      <c r="R319" s="12" t="s">
        <v>98</v>
      </c>
      <c r="S319" s="12" t="s">
        <v>1886</v>
      </c>
      <c r="T319" s="12" t="s">
        <v>138</v>
      </c>
      <c r="U319" s="12" t="s">
        <v>302</v>
      </c>
      <c r="V319" s="12" t="s">
        <v>61</v>
      </c>
      <c r="W319" s="12" t="s">
        <v>62</v>
      </c>
      <c r="X319" s="12" t="s">
        <v>63</v>
      </c>
      <c r="Y319" s="12" t="s">
        <v>38</v>
      </c>
      <c r="Z319" s="12" t="s">
        <v>64</v>
      </c>
      <c r="AA319" s="12" t="s">
        <v>38</v>
      </c>
      <c r="AB319" s="12" t="s">
        <v>65</v>
      </c>
      <c r="AC319" s="12" t="s">
        <v>128</v>
      </c>
      <c r="AD319" s="12" t="s">
        <v>67</v>
      </c>
      <c r="AE319" s="12" t="s">
        <v>102</v>
      </c>
      <c r="AF319" s="12" t="s">
        <v>104</v>
      </c>
      <c r="AG319" s="12" t="s">
        <v>89</v>
      </c>
      <c r="AH319" s="12" t="s">
        <v>1887</v>
      </c>
      <c r="AI319" s="1">
        <f>IFERROR(_xlfn.XLOOKUP(Table1[[#This Row],[Audio Url]],Qc!C:C,Qc!F:F),"")</f>
        <v>0</v>
      </c>
      <c r="AJ319" s="1" t="str">
        <f>IFERROR(_xlfn.XLOOKUP(Table1[[#This Row],[Audio Url]],Qc!C:C,Qc!E:E),"")</f>
        <v>Correctly Done</v>
      </c>
      <c r="AK319" s="12" t="s">
        <v>38</v>
      </c>
      <c r="AL319" s="12" t="s">
        <v>38</v>
      </c>
      <c r="AM319" s="12" t="s">
        <v>43</v>
      </c>
      <c r="AN319" s="1" t="s">
        <v>2243</v>
      </c>
      <c r="AO319" t="str">
        <f>IF(Table1[[#This Row],[Audio Duration (in secs)]]&gt;180,"Greater than 3 Minutes","Less than 3 Minutes")</f>
        <v>Greater than 3 Minutes</v>
      </c>
      <c r="AP31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19" t="str">
        <f>IFERROR(VLOOKUP(Table1[[#This Row],[சாதி/Caste]],MApping!$E$1:$F$10,2,0),"Others")</f>
        <v>Others</v>
      </c>
      <c r="AR319">
        <f>VLOOKUP(Table1[[#This Row],[பாலினம்/Gender]],Factor!$F$26:$I$28,4,0)</f>
        <v>1.1351351351351351</v>
      </c>
      <c r="AS319">
        <f>VLOOKUP(Table1[[#This Row],[பதிலளித்தவரின் வயது/Age Group]],Factor!$F$35:$I$39,4,0)</f>
        <v>1.2824427480916032</v>
      </c>
      <c r="AT319">
        <f>VLOOKUP(Table1[[#This Row],[பதிலளித்தவரின் வயது/Age Group]]&amp;Table1[[#This Row],[பாலினம்/Gender]],Factor!$A$45:$G$53,7,0)</f>
        <v>1.9534883720930234</v>
      </c>
      <c r="AU3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19">
        <f>VLOOKUP(Table1[[#This Row],[Rev Caste]],Factor!$F$59:$I$68,4,0)</f>
        <v>5.9154929577464786E-2</v>
      </c>
      <c r="AW319">
        <f>Table1[[#This Row],[2021 Ae Factor]]*Table1[[#This Row],[Age &amp; Gender Factor]]</f>
        <v>1.1563355157222239</v>
      </c>
      <c r="AX319">
        <f t="shared" si="14"/>
        <v>10.6044877</v>
      </c>
      <c r="AY319">
        <f t="shared" si="15"/>
        <v>78.546342600000003</v>
      </c>
    </row>
    <row r="320" spans="1:51" x14ac:dyDescent="0.25">
      <c r="A320" s="12" t="s">
        <v>1888</v>
      </c>
      <c r="B320" s="12" t="s">
        <v>1889</v>
      </c>
      <c r="C320" s="13">
        <v>45875</v>
      </c>
      <c r="D320" s="12" t="s">
        <v>1890</v>
      </c>
      <c r="E320" s="12" t="s">
        <v>1850</v>
      </c>
      <c r="F320" s="12" t="s">
        <v>1891</v>
      </c>
      <c r="G320" s="12">
        <v>425</v>
      </c>
      <c r="H320" s="12" t="s">
        <v>37</v>
      </c>
      <c r="I320" s="12" t="s">
        <v>1283</v>
      </c>
      <c r="J320" s="12" t="s">
        <v>1284</v>
      </c>
      <c r="K320" s="12" t="s">
        <v>51</v>
      </c>
      <c r="L320" s="12" t="s">
        <v>52</v>
      </c>
      <c r="M320" s="12" t="s">
        <v>52</v>
      </c>
      <c r="N320" s="12" t="s">
        <v>1892</v>
      </c>
      <c r="O320" s="12" t="s">
        <v>136</v>
      </c>
      <c r="P320" s="12">
        <v>9092646582</v>
      </c>
      <c r="Q320" s="12" t="s">
        <v>56</v>
      </c>
      <c r="R320" s="12" t="s">
        <v>57</v>
      </c>
      <c r="S320" s="12" t="s">
        <v>58</v>
      </c>
      <c r="T320" s="12" t="s">
        <v>138</v>
      </c>
      <c r="U320" s="12" t="s">
        <v>302</v>
      </c>
      <c r="V320" s="12" t="s">
        <v>100</v>
      </c>
      <c r="W320" s="12" t="s">
        <v>101</v>
      </c>
      <c r="X320" s="12" t="s">
        <v>296</v>
      </c>
      <c r="Y320" s="12" t="s">
        <v>38</v>
      </c>
      <c r="Z320" s="12" t="s">
        <v>127</v>
      </c>
      <c r="AA320" s="12" t="s">
        <v>139</v>
      </c>
      <c r="AB320" s="12" t="s">
        <v>65</v>
      </c>
      <c r="AC320" s="12" t="s">
        <v>86</v>
      </c>
      <c r="AD320" s="12" t="s">
        <v>67</v>
      </c>
      <c r="AE320" s="12" t="s">
        <v>102</v>
      </c>
      <c r="AF320" s="12" t="s">
        <v>69</v>
      </c>
      <c r="AG320" s="12" t="s">
        <v>118</v>
      </c>
      <c r="AH320" s="12" t="s">
        <v>119</v>
      </c>
      <c r="AI320" s="1" t="str">
        <f>IFERROR(_xlfn.XLOOKUP(Table1[[#This Row],[Audio Url]],Qc!C:C,Qc!F:F),"")</f>
        <v>her name is didnt audiable in the audio</v>
      </c>
      <c r="AJ320" s="1" t="str">
        <f>IFERROR(_xlfn.XLOOKUP(Table1[[#This Row],[Audio Url]],Qc!C:C,Qc!E:E),"")</f>
        <v>Correctly Done</v>
      </c>
      <c r="AK320" s="12" t="s">
        <v>38</v>
      </c>
      <c r="AL320" s="12" t="s">
        <v>38</v>
      </c>
      <c r="AM320" s="12" t="s">
        <v>43</v>
      </c>
      <c r="AN320" s="1" t="s">
        <v>2243</v>
      </c>
      <c r="AO320" t="str">
        <f>IF(Table1[[#This Row],[Audio Duration (in secs)]]&gt;180,"Greater than 3 Minutes","Less than 3 Minutes")</f>
        <v>Greater than 3 Minutes</v>
      </c>
      <c r="AP32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20" t="str">
        <f>IFERROR(VLOOKUP(Table1[[#This Row],[சாதி/Caste]],MApping!$E$1:$F$10,2,0),"Others")</f>
        <v>PALLAR SC</v>
      </c>
      <c r="AR320">
        <f>VLOOKUP(Table1[[#This Row],[பாலினம்/Gender]],Factor!$F$26:$I$28,4,0)</f>
        <v>0.8936170212765957</v>
      </c>
      <c r="AS320">
        <f>VLOOKUP(Table1[[#This Row],[பதிலளித்தவரின் வயது/Age Group]],Factor!$F$35:$I$39,4,0)</f>
        <v>1.2824427480916032</v>
      </c>
      <c r="AT320">
        <f>VLOOKUP(Table1[[#This Row],[பதிலளித்தவரின் வயது/Age Group]]&amp;Table1[[#This Row],[பாலினம்/Gender]],Factor!$A$45:$G$53,7,0)</f>
        <v>0.95454545454545459</v>
      </c>
      <c r="AU3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20">
        <f>VLOOKUP(Table1[[#This Row],[Rev Caste]],Factor!$F$59:$I$68,4,0)</f>
        <v>2.1</v>
      </c>
      <c r="AW320">
        <f>Table1[[#This Row],[2021 Ae Factor]]*Table1[[#This Row],[Age &amp; Gender Factor]]</f>
        <v>1.9102362971007465</v>
      </c>
      <c r="AX320">
        <f t="shared" si="14"/>
        <v>10.598977700000001</v>
      </c>
      <c r="AY320">
        <f t="shared" si="15"/>
        <v>78.545940099999996</v>
      </c>
    </row>
    <row r="321" spans="1:51" x14ac:dyDescent="0.25">
      <c r="A321" s="12" t="s">
        <v>1893</v>
      </c>
      <c r="B321" s="12" t="s">
        <v>1894</v>
      </c>
      <c r="C321" s="13">
        <v>45875</v>
      </c>
      <c r="D321" s="12" t="s">
        <v>1895</v>
      </c>
      <c r="E321" s="12" t="s">
        <v>1896</v>
      </c>
      <c r="F321" s="12" t="s">
        <v>1897</v>
      </c>
      <c r="G321" s="12">
        <v>438</v>
      </c>
      <c r="H321" s="12" t="s">
        <v>37</v>
      </c>
      <c r="I321" s="12" t="s">
        <v>1291</v>
      </c>
      <c r="J321" s="12" t="s">
        <v>1292</v>
      </c>
      <c r="K321" s="12" t="s">
        <v>51</v>
      </c>
      <c r="L321" s="12" t="s">
        <v>52</v>
      </c>
      <c r="M321" s="12" t="s">
        <v>52</v>
      </c>
      <c r="N321" s="12" t="s">
        <v>1898</v>
      </c>
      <c r="O321" s="12" t="s">
        <v>55</v>
      </c>
      <c r="P321" s="12">
        <v>8148055758</v>
      </c>
      <c r="Q321" s="12" t="s">
        <v>56</v>
      </c>
      <c r="R321" s="12" t="s">
        <v>57</v>
      </c>
      <c r="S321" s="12" t="s">
        <v>58</v>
      </c>
      <c r="T321" s="12" t="s">
        <v>99</v>
      </c>
      <c r="U321" s="12" t="s">
        <v>60</v>
      </c>
      <c r="V321" s="12" t="s">
        <v>61</v>
      </c>
      <c r="W321" s="12" t="s">
        <v>62</v>
      </c>
      <c r="X321" s="12" t="s">
        <v>102</v>
      </c>
      <c r="Y321" s="12" t="s">
        <v>289</v>
      </c>
      <c r="Z321" s="12" t="s">
        <v>64</v>
      </c>
      <c r="AA321" s="12" t="s">
        <v>38</v>
      </c>
      <c r="AB321" s="12" t="s">
        <v>65</v>
      </c>
      <c r="AC321" s="12" t="s">
        <v>86</v>
      </c>
      <c r="AD321" s="12" t="s">
        <v>67</v>
      </c>
      <c r="AE321" s="12" t="s">
        <v>68</v>
      </c>
      <c r="AF321" s="12" t="s">
        <v>69</v>
      </c>
      <c r="AG321" s="12" t="s">
        <v>89</v>
      </c>
      <c r="AH321" s="12" t="s">
        <v>2778</v>
      </c>
      <c r="AI321" s="1" t="str">
        <f>IFERROR(_xlfn.XLOOKUP(Table1[[#This Row],[Audio Url]],Qc!C:C,Qc!F:F),"")</f>
        <v>he said konar but here didnt mentioned in table</v>
      </c>
      <c r="AJ321" s="1" t="str">
        <f>IFERROR(_xlfn.XLOOKUP(Table1[[#This Row],[Audio Url]],Qc!C:C,Qc!E:E),"")</f>
        <v>Correctly Done</v>
      </c>
      <c r="AK321" s="12" t="s">
        <v>38</v>
      </c>
      <c r="AL321" s="12" t="s">
        <v>38</v>
      </c>
      <c r="AM321" s="12" t="s">
        <v>43</v>
      </c>
      <c r="AN321" s="1" t="s">
        <v>2243</v>
      </c>
      <c r="AO321" t="str">
        <f>IF(Table1[[#This Row],[Audio Duration (in secs)]]&gt;180,"Greater than 3 Minutes","Less than 3 Minutes")</f>
        <v>Greater than 3 Minutes</v>
      </c>
      <c r="AP32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21" t="str">
        <f>IFERROR(VLOOKUP(Table1[[#This Row],[சாதி/Caste]],MApping!$E$1:$F$10,2,0),"Others")</f>
        <v>Others</v>
      </c>
      <c r="AR321">
        <f>VLOOKUP(Table1[[#This Row],[பாலினம்/Gender]],Factor!$F$26:$I$28,4,0)</f>
        <v>1.1351351351351351</v>
      </c>
      <c r="AS321">
        <f>VLOOKUP(Table1[[#This Row],[பதிலளித்தவரின் வயது/Age Group]],Factor!$F$35:$I$39,4,0)</f>
        <v>1.2824427480916032</v>
      </c>
      <c r="AT321">
        <f>VLOOKUP(Table1[[#This Row],[பதிலளித்தவரின் வயது/Age Group]]&amp;Table1[[#This Row],[பாலினம்/Gender]],Factor!$A$45:$G$53,7,0)</f>
        <v>1.9534883720930234</v>
      </c>
      <c r="AU3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1">
        <f>VLOOKUP(Table1[[#This Row],[Rev Caste]],Factor!$F$59:$I$68,4,0)</f>
        <v>5.9154929577464786E-2</v>
      </c>
      <c r="AW321">
        <f>Table1[[#This Row],[2021 Ae Factor]]*Table1[[#This Row],[Age &amp; Gender Factor]]</f>
        <v>1.1563355157222239</v>
      </c>
      <c r="AX321">
        <f t="shared" si="14"/>
        <v>10.600026700000001</v>
      </c>
      <c r="AY321">
        <f t="shared" si="15"/>
        <v>78.545677299999994</v>
      </c>
    </row>
    <row r="322" spans="1:51" x14ac:dyDescent="0.25">
      <c r="A322" s="12" t="s">
        <v>1899</v>
      </c>
      <c r="B322" s="12" t="s">
        <v>1900</v>
      </c>
      <c r="C322" s="13">
        <v>45875</v>
      </c>
      <c r="D322" s="12" t="s">
        <v>1901</v>
      </c>
      <c r="E322" s="12" t="s">
        <v>1511</v>
      </c>
      <c r="F322" s="12" t="s">
        <v>1902</v>
      </c>
      <c r="G322" s="12">
        <v>279</v>
      </c>
      <c r="H322" s="12" t="s">
        <v>37</v>
      </c>
      <c r="I322" s="12" t="s">
        <v>1283</v>
      </c>
      <c r="J322" s="12" t="s">
        <v>1284</v>
      </c>
      <c r="K322" s="12" t="s">
        <v>51</v>
      </c>
      <c r="L322" s="12" t="s">
        <v>52</v>
      </c>
      <c r="M322" s="12" t="s">
        <v>52</v>
      </c>
      <c r="N322" s="12" t="s">
        <v>1903</v>
      </c>
      <c r="O322" s="12" t="s">
        <v>55</v>
      </c>
      <c r="P322" s="12">
        <v>6385579488</v>
      </c>
      <c r="Q322" s="12" t="s">
        <v>82</v>
      </c>
      <c r="R322" s="12" t="s">
        <v>220</v>
      </c>
      <c r="S322" s="12" t="s">
        <v>58</v>
      </c>
      <c r="T322" s="12" t="s">
        <v>99</v>
      </c>
      <c r="U322" s="12" t="s">
        <v>302</v>
      </c>
      <c r="V322" s="12" t="s">
        <v>61</v>
      </c>
      <c r="W322" s="12" t="s">
        <v>126</v>
      </c>
      <c r="X322" s="12" t="s">
        <v>102</v>
      </c>
      <c r="Y322" s="12" t="s">
        <v>96</v>
      </c>
      <c r="Z322" s="12" t="s">
        <v>127</v>
      </c>
      <c r="AA322" s="12" t="s">
        <v>139</v>
      </c>
      <c r="AB322" s="12" t="s">
        <v>59</v>
      </c>
      <c r="AC322" s="12" t="s">
        <v>128</v>
      </c>
      <c r="AD322" s="12" t="s">
        <v>103</v>
      </c>
      <c r="AE322" s="12" t="s">
        <v>88</v>
      </c>
      <c r="AF322" s="12" t="s">
        <v>383</v>
      </c>
      <c r="AG322" s="12" t="s">
        <v>89</v>
      </c>
      <c r="AH322" s="12" t="s">
        <v>90</v>
      </c>
      <c r="AI322" s="1">
        <f>IFERROR(_xlfn.XLOOKUP(Table1[[#This Row],[Audio Url]],Qc!C:C,Qc!F:F),"")</f>
        <v>0</v>
      </c>
      <c r="AJ322" s="1" t="str">
        <f>IFERROR(_xlfn.XLOOKUP(Table1[[#This Row],[Audio Url]],Qc!C:C,Qc!E:E),"")</f>
        <v>Correctly Done</v>
      </c>
      <c r="AK322" s="12" t="s">
        <v>38</v>
      </c>
      <c r="AL322" s="12" t="s">
        <v>38</v>
      </c>
      <c r="AM322" s="12" t="s">
        <v>43</v>
      </c>
      <c r="AN322" s="1" t="s">
        <v>2243</v>
      </c>
      <c r="AO322" t="str">
        <f>IF(Table1[[#This Row],[Audio Duration (in secs)]]&gt;180,"Greater than 3 Minutes","Less than 3 Minutes")</f>
        <v>Greater than 3 Minutes</v>
      </c>
      <c r="AP32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22" t="str">
        <f>IFERROR(VLOOKUP(Table1[[#This Row],[சாதி/Caste]],MApping!$E$1:$F$10,2,0),"Others")</f>
        <v>MUKKULATHOR</v>
      </c>
      <c r="AR322">
        <f>VLOOKUP(Table1[[#This Row],[பாலினம்/Gender]],Factor!$F$26:$I$28,4,0)</f>
        <v>1.1351351351351351</v>
      </c>
      <c r="AS322">
        <f>VLOOKUP(Table1[[#This Row],[பதிலளித்தவரின் வயது/Age Group]],Factor!$F$35:$I$39,4,0)</f>
        <v>0.84848484848484851</v>
      </c>
      <c r="AT322">
        <f>VLOOKUP(Table1[[#This Row],[பதிலளித்தவரின் வயது/Age Group]]&amp;Table1[[#This Row],[பாலினம்/Gender]],Factor!$A$45:$G$53,7,0)</f>
        <v>1.0769230769230769</v>
      </c>
      <c r="AU3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2">
        <f>VLOOKUP(Table1[[#This Row],[Rev Caste]],Factor!$F$59:$I$68,4,0)</f>
        <v>1.1057142857142856</v>
      </c>
      <c r="AW322">
        <f>Table1[[#This Row],[2021 Ae Factor]]*Table1[[#This Row],[Age &amp; Gender Factor]]</f>
        <v>0.63746701507763626</v>
      </c>
      <c r="AX322">
        <f t="shared" si="14"/>
        <v>10.5996486</v>
      </c>
      <c r="AY322">
        <f t="shared" si="15"/>
        <v>78.548084799999998</v>
      </c>
    </row>
    <row r="323" spans="1:51" x14ac:dyDescent="0.25">
      <c r="A323" s="12" t="s">
        <v>1904</v>
      </c>
      <c r="B323" s="12" t="s">
        <v>1905</v>
      </c>
      <c r="C323" s="13">
        <v>45875</v>
      </c>
      <c r="D323" s="12" t="s">
        <v>1895</v>
      </c>
      <c r="E323" s="12" t="s">
        <v>1896</v>
      </c>
      <c r="F323" s="12" t="s">
        <v>1906</v>
      </c>
      <c r="G323" s="12">
        <v>346</v>
      </c>
      <c r="H323" s="12" t="s">
        <v>37</v>
      </c>
      <c r="I323" s="12" t="s">
        <v>1291</v>
      </c>
      <c r="J323" s="12" t="s">
        <v>1292</v>
      </c>
      <c r="K323" s="12" t="s">
        <v>51</v>
      </c>
      <c r="L323" s="12" t="s">
        <v>52</v>
      </c>
      <c r="M323" s="12" t="s">
        <v>52</v>
      </c>
      <c r="N323" s="12" t="s">
        <v>1907</v>
      </c>
      <c r="O323" s="12" t="s">
        <v>136</v>
      </c>
      <c r="P323" s="12">
        <v>7094601123</v>
      </c>
      <c r="Q323" s="12" t="s">
        <v>56</v>
      </c>
      <c r="R323" s="12" t="s">
        <v>57</v>
      </c>
      <c r="S323" s="12" t="s">
        <v>58</v>
      </c>
      <c r="T323" s="12" t="s">
        <v>138</v>
      </c>
      <c r="U323" s="12" t="s">
        <v>84</v>
      </c>
      <c r="V323" s="12" t="s">
        <v>100</v>
      </c>
      <c r="W323" s="12" t="s">
        <v>101</v>
      </c>
      <c r="X323" s="12" t="s">
        <v>102</v>
      </c>
      <c r="Y323" s="12" t="s">
        <v>289</v>
      </c>
      <c r="Z323" s="12" t="s">
        <v>64</v>
      </c>
      <c r="AA323" s="12" t="s">
        <v>38</v>
      </c>
      <c r="AB323" s="12" t="s">
        <v>65</v>
      </c>
      <c r="AC323" s="12" t="s">
        <v>86</v>
      </c>
      <c r="AD323" s="12" t="s">
        <v>116</v>
      </c>
      <c r="AE323" s="12" t="s">
        <v>68</v>
      </c>
      <c r="AF323" s="12" t="s">
        <v>69</v>
      </c>
      <c r="AG323" s="12" t="s">
        <v>89</v>
      </c>
      <c r="AH323" s="12" t="s">
        <v>130</v>
      </c>
      <c r="AI323" s="1" t="str">
        <f>IFERROR(_xlfn.XLOOKUP(Table1[[#This Row],[Audio Url]],Qc!C:C,Qc!F:F),"")</f>
        <v>she said kammalar as her caste</v>
      </c>
      <c r="AJ323" s="1" t="str">
        <f>IFERROR(_xlfn.XLOOKUP(Table1[[#This Row],[Audio Url]],Qc!C:C,Qc!E:E),"")</f>
        <v>Correctly Done</v>
      </c>
      <c r="AK323" s="12" t="s">
        <v>38</v>
      </c>
      <c r="AL323" s="12" t="s">
        <v>38</v>
      </c>
      <c r="AM323" s="12" t="s">
        <v>43</v>
      </c>
      <c r="AN323" s="1" t="s">
        <v>2243</v>
      </c>
      <c r="AO323" t="str">
        <f>IF(Table1[[#This Row],[Audio Duration (in secs)]]&gt;180,"Greater than 3 Minutes","Less than 3 Minutes")</f>
        <v>Greater than 3 Minutes</v>
      </c>
      <c r="AP32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23" t="str">
        <f>IFERROR(VLOOKUP(Table1[[#This Row],[சாதி/Caste]],MApping!$E$1:$F$10,2,0),"Others")</f>
        <v>CHRISTIAN</v>
      </c>
      <c r="AR323">
        <f>VLOOKUP(Table1[[#This Row],[பாலினம்/Gender]],Factor!$F$26:$I$28,4,0)</f>
        <v>0.8936170212765957</v>
      </c>
      <c r="AS323">
        <f>VLOOKUP(Table1[[#This Row],[பதிலளித்தவரின் வயது/Age Group]],Factor!$F$35:$I$39,4,0)</f>
        <v>1.2824427480916032</v>
      </c>
      <c r="AT323">
        <f>VLOOKUP(Table1[[#This Row],[பதிலளித்தவரின் வயது/Age Group]]&amp;Table1[[#This Row],[பாலினம்/Gender]],Factor!$A$45:$G$53,7,0)</f>
        <v>0.95454545454545459</v>
      </c>
      <c r="AU3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23">
        <f>VLOOKUP(Table1[[#This Row],[Rev Caste]],Factor!$F$59:$I$68,4,0)</f>
        <v>0.76363636363636367</v>
      </c>
      <c r="AW323">
        <f>Table1[[#This Row],[2021 Ae Factor]]*Table1[[#This Row],[Age &amp; Gender Factor]]</f>
        <v>1.9102362971007465</v>
      </c>
      <c r="AX323">
        <f t="shared" si="14"/>
        <v>10.600026700000001</v>
      </c>
      <c r="AY323">
        <f t="shared" si="15"/>
        <v>78.545677299999994</v>
      </c>
    </row>
    <row r="324" spans="1:51" x14ac:dyDescent="0.25">
      <c r="A324" s="12" t="s">
        <v>1908</v>
      </c>
      <c r="B324" s="12" t="s">
        <v>1909</v>
      </c>
      <c r="C324" s="13">
        <v>45875</v>
      </c>
      <c r="D324" s="12" t="s">
        <v>1910</v>
      </c>
      <c r="E324" s="12" t="s">
        <v>1911</v>
      </c>
      <c r="F324" s="12" t="s">
        <v>1912</v>
      </c>
      <c r="G324" s="12">
        <v>366</v>
      </c>
      <c r="H324" s="12" t="s">
        <v>37</v>
      </c>
      <c r="I324" s="12" t="s">
        <v>49</v>
      </c>
      <c r="J324" s="12" t="s">
        <v>50</v>
      </c>
      <c r="K324" s="12" t="s">
        <v>51</v>
      </c>
      <c r="L324" s="12" t="s">
        <v>52</v>
      </c>
      <c r="M324" s="12" t="s">
        <v>52</v>
      </c>
      <c r="N324" s="12" t="s">
        <v>1913</v>
      </c>
      <c r="O324" s="12" t="s">
        <v>55</v>
      </c>
      <c r="P324" s="12">
        <v>6381171822</v>
      </c>
      <c r="Q324" s="12" t="s">
        <v>39</v>
      </c>
      <c r="R324" s="12" t="s">
        <v>125</v>
      </c>
      <c r="S324" s="12" t="s">
        <v>1008</v>
      </c>
      <c r="T324" s="12" t="s">
        <v>99</v>
      </c>
      <c r="U324" s="12" t="s">
        <v>302</v>
      </c>
      <c r="V324" s="12" t="s">
        <v>61</v>
      </c>
      <c r="W324" s="12" t="s">
        <v>101</v>
      </c>
      <c r="X324" s="12" t="s">
        <v>102</v>
      </c>
      <c r="Y324" s="12" t="s">
        <v>289</v>
      </c>
      <c r="Z324" s="12" t="s">
        <v>64</v>
      </c>
      <c r="AA324" s="12" t="s">
        <v>38</v>
      </c>
      <c r="AB324" s="12" t="s">
        <v>65</v>
      </c>
      <c r="AC324" s="12" t="s">
        <v>86</v>
      </c>
      <c r="AD324" s="12" t="s">
        <v>67</v>
      </c>
      <c r="AE324" s="12" t="s">
        <v>102</v>
      </c>
      <c r="AF324" s="12" t="s">
        <v>69</v>
      </c>
      <c r="AG324" s="12" t="s">
        <v>89</v>
      </c>
      <c r="AH324" s="12" t="s">
        <v>1914</v>
      </c>
      <c r="AI324" s="1" t="str">
        <f>IFERROR(_xlfn.XLOOKUP(Table1[[#This Row],[Audio Url]],Qc!C:C,Qc!F:F),"")</f>
        <v>he did ask his caste</v>
      </c>
      <c r="AJ324" s="1" t="str">
        <f>IFERROR(_xlfn.XLOOKUP(Table1[[#This Row],[Audio Url]],Qc!C:C,Qc!E:E),"")</f>
        <v>Not Doing It Properly</v>
      </c>
      <c r="AK324" s="12" t="s">
        <v>38</v>
      </c>
      <c r="AL324" s="12" t="s">
        <v>38</v>
      </c>
      <c r="AM324" s="12" t="s">
        <v>43</v>
      </c>
      <c r="AN324" s="1" t="s">
        <v>2243</v>
      </c>
      <c r="AO324" t="str">
        <f>IF(Table1[[#This Row],[Audio Duration (in secs)]]&gt;180,"Greater than 3 Minutes","Less than 3 Minutes")</f>
        <v>Greater than 3 Minutes</v>
      </c>
      <c r="AP32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24" t="str">
        <f>IFERROR(VLOOKUP(Table1[[#This Row],[சாதி/Caste]],MApping!$E$1:$F$10,2,0),"Others")</f>
        <v>Others</v>
      </c>
      <c r="AR324">
        <f>VLOOKUP(Table1[[#This Row],[பாலினம்/Gender]],Factor!$F$26:$I$28,4,0)</f>
        <v>1.1351351351351351</v>
      </c>
      <c r="AS324">
        <f>VLOOKUP(Table1[[#This Row],[பதிலளித்தவரின் வயது/Age Group]],Factor!$F$35:$I$39,4,0)</f>
        <v>0.84</v>
      </c>
      <c r="AT324">
        <f>VLOOKUP(Table1[[#This Row],[பதிலளித்தவரின் வயது/Age Group]]&amp;Table1[[#This Row],[பாலினம்/Gender]],Factor!$A$45:$G$53,7,0)</f>
        <v>0.80769230769230771</v>
      </c>
      <c r="AU3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4">
        <f>VLOOKUP(Table1[[#This Row],[Rev Caste]],Factor!$F$59:$I$68,4,0)</f>
        <v>5.9154929577464786E-2</v>
      </c>
      <c r="AW324">
        <f>Table1[[#This Row],[2021 Ae Factor]]*Table1[[#This Row],[Age &amp; Gender Factor]]</f>
        <v>0.47810026130822719</v>
      </c>
      <c r="AX324">
        <f t="shared" si="14"/>
        <v>10.603984499999999</v>
      </c>
      <c r="AY324">
        <f t="shared" si="15"/>
        <v>78.546391700000001</v>
      </c>
    </row>
    <row r="325" spans="1:51" x14ac:dyDescent="0.25">
      <c r="A325" s="12" t="s">
        <v>1915</v>
      </c>
      <c r="B325" s="12" t="s">
        <v>1916</v>
      </c>
      <c r="C325" s="13">
        <v>45875</v>
      </c>
      <c r="D325" s="12" t="s">
        <v>1917</v>
      </c>
      <c r="E325" s="12" t="s">
        <v>1511</v>
      </c>
      <c r="F325" s="12" t="s">
        <v>1918</v>
      </c>
      <c r="G325" s="12">
        <v>383</v>
      </c>
      <c r="H325" s="12" t="s">
        <v>37</v>
      </c>
      <c r="I325" s="12" t="s">
        <v>1283</v>
      </c>
      <c r="J325" s="12" t="s">
        <v>1284</v>
      </c>
      <c r="K325" s="12" t="s">
        <v>51</v>
      </c>
      <c r="L325" s="12" t="s">
        <v>52</v>
      </c>
      <c r="M325" s="12" t="s">
        <v>52</v>
      </c>
      <c r="N325" s="12" t="s">
        <v>1919</v>
      </c>
      <c r="O325" s="12" t="s">
        <v>136</v>
      </c>
      <c r="P325" s="12">
        <v>9976630169</v>
      </c>
      <c r="Q325" s="12" t="s">
        <v>361</v>
      </c>
      <c r="R325" s="12" t="s">
        <v>57</v>
      </c>
      <c r="S325" s="12" t="s">
        <v>58</v>
      </c>
      <c r="T325" s="12" t="s">
        <v>59</v>
      </c>
      <c r="U325" s="12" t="s">
        <v>302</v>
      </c>
      <c r="V325" s="12" t="s">
        <v>166</v>
      </c>
      <c r="W325" s="1" t="s">
        <v>441</v>
      </c>
      <c r="X325" s="12" t="s">
        <v>296</v>
      </c>
      <c r="Y325" s="12" t="s">
        <v>38</v>
      </c>
      <c r="Z325" s="12" t="s">
        <v>64</v>
      </c>
      <c r="AA325" s="12" t="s">
        <v>38</v>
      </c>
      <c r="AB325" s="12" t="s">
        <v>65</v>
      </c>
      <c r="AC325" s="12" t="s">
        <v>86</v>
      </c>
      <c r="AD325" s="12" t="s">
        <v>67</v>
      </c>
      <c r="AE325" s="12" t="s">
        <v>68</v>
      </c>
      <c r="AF325" s="1" t="s">
        <v>3054</v>
      </c>
      <c r="AG325" s="12" t="s">
        <v>89</v>
      </c>
      <c r="AH325" s="12" t="s">
        <v>38</v>
      </c>
      <c r="AI325" s="1" t="str">
        <f>IFERROR(_xlfn.XLOOKUP(Table1[[#This Row],[Audio Url]],Qc!C:C,Qc!F:F),"")</f>
        <v>she didnt say that caste properly</v>
      </c>
      <c r="AJ325" s="1" t="str">
        <f>IFERROR(_xlfn.XLOOKUP(Table1[[#This Row],[Audio Url]],Qc!C:C,Qc!E:E),"")</f>
        <v>Not Doing It Properly</v>
      </c>
      <c r="AK325" s="12" t="s">
        <v>38</v>
      </c>
      <c r="AL325" s="12" t="s">
        <v>38</v>
      </c>
      <c r="AM325" s="12" t="s">
        <v>43</v>
      </c>
      <c r="AN325" s="1" t="s">
        <v>2243</v>
      </c>
      <c r="AO325" t="str">
        <f>IF(Table1[[#This Row],[Audio Duration (in secs)]]&gt;180,"Greater than 3 Minutes","Less than 3 Minutes")</f>
        <v>Greater than 3 Minutes</v>
      </c>
      <c r="AP32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25" t="str">
        <f>IFERROR(VLOOKUP(Table1[[#This Row],[சாதி/Caste]],MApping!$E$1:$F$10,2,0),"Others")</f>
        <v>Others</v>
      </c>
      <c r="AR325">
        <f>VLOOKUP(Table1[[#This Row],[பாலினம்/Gender]],Factor!$F$26:$I$28,4,0)</f>
        <v>0.8936170212765957</v>
      </c>
      <c r="AS325">
        <f>VLOOKUP(Table1[[#This Row],[பதிலளித்தவரின் வயது/Age Group]],Factor!$F$35:$I$39,4,0)</f>
        <v>0.96923076923076912</v>
      </c>
      <c r="AT325">
        <f>VLOOKUP(Table1[[#This Row],[பதிலளித்தவரின் வயது/Age Group]]&amp;Table1[[#This Row],[பாலினம்/Gender]],Factor!$A$45:$G$53,7,0)</f>
        <v>1.1666666666666667</v>
      </c>
      <c r="AU3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25">
        <f>VLOOKUP(Table1[[#This Row],[Rev Caste]],Factor!$F$59:$I$68,4,0)</f>
        <v>5.9154929577464786E-2</v>
      </c>
      <c r="AW325">
        <f>Table1[[#This Row],[2021 Ae Factor]]*Table1[[#This Row],[Age &amp; Gender Factor]]</f>
        <v>1.1666666666666667</v>
      </c>
      <c r="AX325">
        <f t="shared" si="14"/>
        <v>10.599405000000001</v>
      </c>
      <c r="AY325">
        <f t="shared" si="15"/>
        <v>78.5477767</v>
      </c>
    </row>
    <row r="326" spans="1:51" x14ac:dyDescent="0.25">
      <c r="A326" s="12" t="s">
        <v>1920</v>
      </c>
      <c r="B326" s="12" t="s">
        <v>1921</v>
      </c>
      <c r="C326" s="13">
        <v>45875</v>
      </c>
      <c r="D326" s="12" t="s">
        <v>1895</v>
      </c>
      <c r="E326" s="12" t="s">
        <v>1896</v>
      </c>
      <c r="F326" s="12" t="s">
        <v>1922</v>
      </c>
      <c r="G326" s="12">
        <v>363</v>
      </c>
      <c r="H326" s="12" t="s">
        <v>37</v>
      </c>
      <c r="I326" s="12" t="s">
        <v>1291</v>
      </c>
      <c r="J326" s="12" t="s">
        <v>1292</v>
      </c>
      <c r="K326" s="12" t="s">
        <v>51</v>
      </c>
      <c r="L326" s="12" t="s">
        <v>52</v>
      </c>
      <c r="M326" s="12" t="s">
        <v>52</v>
      </c>
      <c r="N326" s="12" t="s">
        <v>1923</v>
      </c>
      <c r="O326" s="12" t="s">
        <v>136</v>
      </c>
      <c r="P326" s="12">
        <v>9585765395</v>
      </c>
      <c r="Q326" s="12" t="s">
        <v>56</v>
      </c>
      <c r="R326" s="12" t="s">
        <v>57</v>
      </c>
      <c r="S326" s="12" t="s">
        <v>114</v>
      </c>
      <c r="T326" s="12" t="s">
        <v>59</v>
      </c>
      <c r="U326" s="12" t="s">
        <v>84</v>
      </c>
      <c r="V326" s="12" t="s">
        <v>61</v>
      </c>
      <c r="W326" s="12" t="s">
        <v>62</v>
      </c>
      <c r="X326" s="12" t="s">
        <v>63</v>
      </c>
      <c r="Y326" s="12" t="s">
        <v>38</v>
      </c>
      <c r="Z326" s="12" t="s">
        <v>64</v>
      </c>
      <c r="AA326" s="12" t="s">
        <v>38</v>
      </c>
      <c r="AB326" s="12" t="s">
        <v>65</v>
      </c>
      <c r="AC326" s="12" t="s">
        <v>66</v>
      </c>
      <c r="AD326" s="12" t="s">
        <v>116</v>
      </c>
      <c r="AE326" s="12" t="s">
        <v>68</v>
      </c>
      <c r="AF326" s="12" t="s">
        <v>419</v>
      </c>
      <c r="AG326" s="12" t="s">
        <v>89</v>
      </c>
      <c r="AH326" s="12" t="s">
        <v>521</v>
      </c>
      <c r="AI326" s="1">
        <f>IFERROR(_xlfn.XLOOKUP(Table1[[#This Row],[Audio Url]],Qc!C:C,Qc!F:F),"")</f>
        <v>0</v>
      </c>
      <c r="AJ326" s="1" t="str">
        <f>IFERROR(_xlfn.XLOOKUP(Table1[[#This Row],[Audio Url]],Qc!C:C,Qc!E:E),"")</f>
        <v>Correctly Done</v>
      </c>
      <c r="AK326" s="12" t="s">
        <v>38</v>
      </c>
      <c r="AL326" s="12" t="s">
        <v>38</v>
      </c>
      <c r="AM326" s="12" t="s">
        <v>43</v>
      </c>
      <c r="AN326" s="1" t="s">
        <v>2243</v>
      </c>
      <c r="AO326" t="str">
        <f>IF(Table1[[#This Row],[Audio Duration (in secs)]]&gt;180,"Greater than 3 Minutes","Less than 3 Minutes")</f>
        <v>Greater than 3 Minutes</v>
      </c>
      <c r="AP32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26" t="str">
        <f>IFERROR(VLOOKUP(Table1[[#This Row],[சாதி/Caste]],MApping!$E$1:$F$10,2,0),"Others")</f>
        <v>CHOLIA VELLALAR</v>
      </c>
      <c r="AR326">
        <f>VLOOKUP(Table1[[#This Row],[பாலினம்/Gender]],Factor!$F$26:$I$28,4,0)</f>
        <v>0.8936170212765957</v>
      </c>
      <c r="AS326">
        <f>VLOOKUP(Table1[[#This Row],[பதிலளித்தவரின் வயது/Age Group]],Factor!$F$35:$I$39,4,0)</f>
        <v>1.2824427480916032</v>
      </c>
      <c r="AT326">
        <f>VLOOKUP(Table1[[#This Row],[பதிலளித்தவரின் வயது/Age Group]]&amp;Table1[[#This Row],[பாலினம்/Gender]],Factor!$A$45:$G$53,7,0)</f>
        <v>0.95454545454545459</v>
      </c>
      <c r="AU3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6">
        <f>VLOOKUP(Table1[[#This Row],[Rev Caste]],Factor!$F$59:$I$68,4,0)</f>
        <v>1.3125</v>
      </c>
      <c r="AW326">
        <f>Table1[[#This Row],[2021 Ae Factor]]*Table1[[#This Row],[Age &amp; Gender Factor]]</f>
        <v>0.56502758154608668</v>
      </c>
      <c r="AX326">
        <f t="shared" si="14"/>
        <v>10.600026700000001</v>
      </c>
      <c r="AY326">
        <f t="shared" si="15"/>
        <v>78.545677299999994</v>
      </c>
    </row>
    <row r="327" spans="1:51" x14ac:dyDescent="0.25">
      <c r="A327" s="12" t="s">
        <v>1924</v>
      </c>
      <c r="B327" s="12" t="s">
        <v>1925</v>
      </c>
      <c r="C327" s="13">
        <v>45875</v>
      </c>
      <c r="D327" s="12" t="s">
        <v>1926</v>
      </c>
      <c r="E327" s="12" t="s">
        <v>1911</v>
      </c>
      <c r="F327" s="12" t="s">
        <v>1927</v>
      </c>
      <c r="G327" s="12">
        <v>350</v>
      </c>
      <c r="H327" s="12" t="s">
        <v>37</v>
      </c>
      <c r="I327" s="12" t="s">
        <v>49</v>
      </c>
      <c r="J327" s="12" t="s">
        <v>50</v>
      </c>
      <c r="K327" s="12" t="s">
        <v>51</v>
      </c>
      <c r="L327" s="12" t="s">
        <v>52</v>
      </c>
      <c r="M327" s="12" t="s">
        <v>52</v>
      </c>
      <c r="N327" s="12" t="s">
        <v>1898</v>
      </c>
      <c r="O327" s="12" t="s">
        <v>55</v>
      </c>
      <c r="P327" s="12">
        <v>9791479477</v>
      </c>
      <c r="Q327" s="12" t="s">
        <v>39</v>
      </c>
      <c r="R327" s="12" t="s">
        <v>57</v>
      </c>
      <c r="S327" s="12" t="s">
        <v>1008</v>
      </c>
      <c r="T327" s="12" t="s">
        <v>138</v>
      </c>
      <c r="U327" s="12" t="s">
        <v>60</v>
      </c>
      <c r="V327" s="12" t="s">
        <v>61</v>
      </c>
      <c r="W327" s="12" t="s">
        <v>62</v>
      </c>
      <c r="X327" s="12" t="s">
        <v>102</v>
      </c>
      <c r="Y327" s="12" t="s">
        <v>289</v>
      </c>
      <c r="Z327" s="12" t="s">
        <v>64</v>
      </c>
      <c r="AA327" s="12" t="s">
        <v>38</v>
      </c>
      <c r="AB327" s="12" t="s">
        <v>59</v>
      </c>
      <c r="AC327" s="12" t="s">
        <v>66</v>
      </c>
      <c r="AD327" s="12" t="s">
        <v>87</v>
      </c>
      <c r="AE327" s="12" t="s">
        <v>624</v>
      </c>
      <c r="AF327" s="12" t="s">
        <v>117</v>
      </c>
      <c r="AG327" s="12" t="s">
        <v>89</v>
      </c>
      <c r="AH327" s="12" t="s">
        <v>521</v>
      </c>
      <c r="AI327" s="1">
        <f>IFERROR(_xlfn.XLOOKUP(Table1[[#This Row],[Audio Url]],Qc!C:C,Qc!F:F),"")</f>
        <v>0</v>
      </c>
      <c r="AJ327" s="1" t="str">
        <f>IFERROR(_xlfn.XLOOKUP(Table1[[#This Row],[Audio Url]],Qc!C:C,Qc!E:E),"")</f>
        <v>Correctly Done</v>
      </c>
      <c r="AK327" s="12" t="s">
        <v>38</v>
      </c>
      <c r="AL327" s="12" t="s">
        <v>38</v>
      </c>
      <c r="AM327" s="12" t="s">
        <v>43</v>
      </c>
      <c r="AN327" s="1" t="s">
        <v>2243</v>
      </c>
      <c r="AO327" t="str">
        <f>IF(Table1[[#This Row],[Audio Duration (in secs)]]&gt;180,"Greater than 3 Minutes","Less than 3 Minutes")</f>
        <v>Greater than 3 Minutes</v>
      </c>
      <c r="AP32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27" t="str">
        <f>IFERROR(VLOOKUP(Table1[[#This Row],[சாதி/Caste]],MApping!$E$1:$F$10,2,0),"Others")</f>
        <v>CHOLIA VELLALAR</v>
      </c>
      <c r="AR327">
        <f>VLOOKUP(Table1[[#This Row],[பாலினம்/Gender]],Factor!$F$26:$I$28,4,0)</f>
        <v>1.1351351351351351</v>
      </c>
      <c r="AS327">
        <f>VLOOKUP(Table1[[#This Row],[பதிலளித்தவரின் வயது/Age Group]],Factor!$F$35:$I$39,4,0)</f>
        <v>0.84</v>
      </c>
      <c r="AT327">
        <f>VLOOKUP(Table1[[#This Row],[பதிலளித்தவரின் வயது/Age Group]]&amp;Table1[[#This Row],[பாலினம்/Gender]],Factor!$A$45:$G$53,7,0)</f>
        <v>0.80769230769230771</v>
      </c>
      <c r="AU3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7">
        <f>VLOOKUP(Table1[[#This Row],[Rev Caste]],Factor!$F$59:$I$68,4,0)</f>
        <v>1.3125</v>
      </c>
      <c r="AW327">
        <f>Table1[[#This Row],[2021 Ae Factor]]*Table1[[#This Row],[Age &amp; Gender Factor]]</f>
        <v>0.47810026130822719</v>
      </c>
      <c r="AX327">
        <f t="shared" si="14"/>
        <v>10.603980099999999</v>
      </c>
      <c r="AY327">
        <f t="shared" si="15"/>
        <v>78.546395099999998</v>
      </c>
    </row>
    <row r="328" spans="1:51" x14ac:dyDescent="0.25">
      <c r="A328" s="12" t="s">
        <v>1928</v>
      </c>
      <c r="B328" s="12" t="s">
        <v>1929</v>
      </c>
      <c r="C328" s="13">
        <v>45875</v>
      </c>
      <c r="D328" s="12" t="s">
        <v>1930</v>
      </c>
      <c r="E328" s="12" t="s">
        <v>1931</v>
      </c>
      <c r="F328" s="12" t="s">
        <v>1932</v>
      </c>
      <c r="G328" s="12">
        <v>282</v>
      </c>
      <c r="H328" s="12" t="s">
        <v>37</v>
      </c>
      <c r="I328" s="12" t="s">
        <v>1283</v>
      </c>
      <c r="J328" s="12" t="s">
        <v>1284</v>
      </c>
      <c r="K328" s="12" t="s">
        <v>51</v>
      </c>
      <c r="L328" s="12" t="s">
        <v>52</v>
      </c>
      <c r="M328" s="12" t="s">
        <v>52</v>
      </c>
      <c r="N328" s="12" t="s">
        <v>1933</v>
      </c>
      <c r="O328" s="12" t="s">
        <v>136</v>
      </c>
      <c r="P328" s="12">
        <v>9965673048</v>
      </c>
      <c r="Q328" s="12" t="s">
        <v>56</v>
      </c>
      <c r="R328" s="12" t="s">
        <v>98</v>
      </c>
      <c r="S328" s="12" t="s">
        <v>58</v>
      </c>
      <c r="T328" s="12" t="s">
        <v>138</v>
      </c>
      <c r="U328" s="12" t="s">
        <v>60</v>
      </c>
      <c r="V328" s="12" t="s">
        <v>61</v>
      </c>
      <c r="W328" s="1" t="s">
        <v>441</v>
      </c>
      <c r="X328" s="12" t="s">
        <v>296</v>
      </c>
      <c r="Y328" s="12" t="s">
        <v>38</v>
      </c>
      <c r="Z328" s="12" t="s">
        <v>64</v>
      </c>
      <c r="AA328" s="12" t="s">
        <v>38</v>
      </c>
      <c r="AB328" s="12" t="s">
        <v>59</v>
      </c>
      <c r="AC328" s="12" t="s">
        <v>128</v>
      </c>
      <c r="AD328" s="12" t="s">
        <v>67</v>
      </c>
      <c r="AE328" s="12" t="s">
        <v>68</v>
      </c>
      <c r="AF328" s="1" t="s">
        <v>3054</v>
      </c>
      <c r="AG328" s="12" t="s">
        <v>89</v>
      </c>
      <c r="AH328" s="12" t="s">
        <v>270</v>
      </c>
      <c r="AI328" s="1" t="str">
        <f>IFERROR(_xlfn.XLOOKUP(Table1[[#This Row],[Audio Url]],Qc!C:C,Qc!F:F),"")</f>
        <v>she said MUTTARAIYAR but didnt mentioned here</v>
      </c>
      <c r="AJ328" s="1" t="str">
        <f>IFERROR(_xlfn.XLOOKUP(Table1[[#This Row],[Audio Url]],Qc!C:C,Qc!E:E),"")</f>
        <v>Correctly Done</v>
      </c>
      <c r="AK328" s="12" t="s">
        <v>38</v>
      </c>
      <c r="AL328" s="12" t="s">
        <v>38</v>
      </c>
      <c r="AM328" s="12" t="s">
        <v>43</v>
      </c>
      <c r="AN328" s="1" t="s">
        <v>2243</v>
      </c>
      <c r="AO328" t="str">
        <f>IF(Table1[[#This Row],[Audio Duration (in secs)]]&gt;180,"Greater than 3 Minutes","Less than 3 Minutes")</f>
        <v>Greater than 3 Minutes</v>
      </c>
      <c r="AP32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28" t="str">
        <f>IFERROR(VLOOKUP(Table1[[#This Row],[சாதி/Caste]],MApping!$E$1:$F$10,2,0),"Others")</f>
        <v>MUTTARAIYAR</v>
      </c>
      <c r="AR328">
        <f>VLOOKUP(Table1[[#This Row],[பாலினம்/Gender]],Factor!$F$26:$I$28,4,0)</f>
        <v>0.8936170212765957</v>
      </c>
      <c r="AS328">
        <f>VLOOKUP(Table1[[#This Row],[பதிலளித்தவரின் வயது/Age Group]],Factor!$F$35:$I$39,4,0)</f>
        <v>1.2824427480916032</v>
      </c>
      <c r="AT328">
        <f>VLOOKUP(Table1[[#This Row],[பதிலளித்தவரின் வயது/Age Group]]&amp;Table1[[#This Row],[பாலினம்/Gender]],Factor!$A$45:$G$53,7,0)</f>
        <v>0.95454545454545459</v>
      </c>
      <c r="AU3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28">
        <f>VLOOKUP(Table1[[#This Row],[Rev Caste]],Factor!$F$59:$I$68,4,0)</f>
        <v>2.0275862068965518</v>
      </c>
      <c r="AW328">
        <f>Table1[[#This Row],[2021 Ae Factor]]*Table1[[#This Row],[Age &amp; Gender Factor]]</f>
        <v>0.56502758154608668</v>
      </c>
      <c r="AX328">
        <f t="shared" si="14"/>
        <v>10.598743300000001</v>
      </c>
      <c r="AY328">
        <f t="shared" si="15"/>
        <v>78.546875</v>
      </c>
    </row>
    <row r="329" spans="1:51" x14ac:dyDescent="0.25">
      <c r="A329" s="12" t="s">
        <v>1934</v>
      </c>
      <c r="B329" s="12" t="s">
        <v>1935</v>
      </c>
      <c r="C329" s="13">
        <v>45875</v>
      </c>
      <c r="D329" s="12" t="s">
        <v>1936</v>
      </c>
      <c r="E329" s="12" t="s">
        <v>1850</v>
      </c>
      <c r="F329" s="12" t="s">
        <v>1937</v>
      </c>
      <c r="G329" s="12">
        <v>328</v>
      </c>
      <c r="H329" s="12" t="s">
        <v>37</v>
      </c>
      <c r="I329" s="12" t="s">
        <v>1291</v>
      </c>
      <c r="J329" s="12" t="s">
        <v>1292</v>
      </c>
      <c r="K329" s="12" t="s">
        <v>51</v>
      </c>
      <c r="L329" s="12" t="s">
        <v>52</v>
      </c>
      <c r="M329" s="12" t="s">
        <v>52</v>
      </c>
      <c r="N329" s="12" t="s">
        <v>1938</v>
      </c>
      <c r="O329" s="12" t="s">
        <v>55</v>
      </c>
      <c r="P329" s="12">
        <v>9444371536</v>
      </c>
      <c r="Q329" s="12" t="s">
        <v>82</v>
      </c>
      <c r="R329" s="12" t="s">
        <v>98</v>
      </c>
      <c r="S329" s="12" t="s">
        <v>58</v>
      </c>
      <c r="T329" s="12" t="s">
        <v>138</v>
      </c>
      <c r="U329" s="12" t="s">
        <v>84</v>
      </c>
      <c r="V329" s="12" t="s">
        <v>296</v>
      </c>
      <c r="W329" s="12" t="s">
        <v>126</v>
      </c>
      <c r="X329" s="12" t="s">
        <v>115</v>
      </c>
      <c r="Y329" s="12" t="s">
        <v>38</v>
      </c>
      <c r="Z329" s="12" t="s">
        <v>127</v>
      </c>
      <c r="AA329" s="12" t="s">
        <v>139</v>
      </c>
      <c r="AB329" s="12" t="s">
        <v>59</v>
      </c>
      <c r="AC329" s="12" t="s">
        <v>128</v>
      </c>
      <c r="AD329" s="12" t="s">
        <v>67</v>
      </c>
      <c r="AE329" s="12" t="s">
        <v>68</v>
      </c>
      <c r="AF329" s="12" t="s">
        <v>419</v>
      </c>
      <c r="AG329" s="12" t="s">
        <v>118</v>
      </c>
      <c r="AH329" s="12" t="s">
        <v>42</v>
      </c>
      <c r="AI329" s="1">
        <f>IFERROR(_xlfn.XLOOKUP(Table1[[#This Row],[Audio Url]],Qc!C:C,Qc!F:F),"")</f>
        <v>0</v>
      </c>
      <c r="AJ329" s="1" t="str">
        <f>IFERROR(_xlfn.XLOOKUP(Table1[[#This Row],[Audio Url]],Qc!C:C,Qc!E:E),"")</f>
        <v>Correctly Done</v>
      </c>
      <c r="AK329" s="12" t="s">
        <v>38</v>
      </c>
      <c r="AL329" s="12" t="s">
        <v>38</v>
      </c>
      <c r="AM329" s="12" t="s">
        <v>43</v>
      </c>
      <c r="AN329" s="1" t="s">
        <v>2243</v>
      </c>
      <c r="AO329" t="str">
        <f>IF(Table1[[#This Row],[Audio Duration (in secs)]]&gt;180,"Greater than 3 Minutes","Less than 3 Minutes")</f>
        <v>Greater than 3 Minutes</v>
      </c>
      <c r="AP32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29" t="str">
        <f>IFERROR(VLOOKUP(Table1[[#This Row],[சாதி/Caste]],MApping!$E$1:$F$10,2,0),"Others")</f>
        <v>DEVENDRA KULA VELLALAR</v>
      </c>
      <c r="AR329">
        <f>VLOOKUP(Table1[[#This Row],[பாலினம்/Gender]],Factor!$F$26:$I$28,4,0)</f>
        <v>1.1351351351351351</v>
      </c>
      <c r="AS329">
        <f>VLOOKUP(Table1[[#This Row],[பதிலளித்தவரின் வயது/Age Group]],Factor!$F$35:$I$39,4,0)</f>
        <v>0.84848484848484851</v>
      </c>
      <c r="AT329">
        <f>VLOOKUP(Table1[[#This Row],[பதிலளித்தவரின் வயது/Age Group]]&amp;Table1[[#This Row],[பாலினம்/Gender]],Factor!$A$45:$G$53,7,0)</f>
        <v>1.0769230769230769</v>
      </c>
      <c r="AU3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29">
        <f>VLOOKUP(Table1[[#This Row],[Rev Caste]],Factor!$F$59:$I$68,4,0)</f>
        <v>1.6390243902439026</v>
      </c>
      <c r="AW329">
        <f>Table1[[#This Row],[2021 Ae Factor]]*Table1[[#This Row],[Age &amp; Gender Factor]]</f>
        <v>1.4188910991811896</v>
      </c>
      <c r="AX329">
        <f t="shared" si="14"/>
        <v>10.5986802</v>
      </c>
      <c r="AY329">
        <f t="shared" si="15"/>
        <v>78.546688000000003</v>
      </c>
    </row>
    <row r="330" spans="1:51" x14ac:dyDescent="0.25">
      <c r="A330" s="12" t="s">
        <v>1939</v>
      </c>
      <c r="B330" s="12" t="s">
        <v>1940</v>
      </c>
      <c r="C330" s="13">
        <v>45875</v>
      </c>
      <c r="D330" s="12" t="s">
        <v>1941</v>
      </c>
      <c r="E330" s="12" t="s">
        <v>1850</v>
      </c>
      <c r="F330" s="12" t="s">
        <v>1942</v>
      </c>
      <c r="G330" s="12">
        <v>251</v>
      </c>
      <c r="H330" s="12" t="s">
        <v>37</v>
      </c>
      <c r="I330" s="12" t="s">
        <v>1283</v>
      </c>
      <c r="J330" s="12" t="s">
        <v>1284</v>
      </c>
      <c r="K330" s="12" t="s">
        <v>51</v>
      </c>
      <c r="L330" s="12" t="s">
        <v>52</v>
      </c>
      <c r="M330" s="12" t="s">
        <v>52</v>
      </c>
      <c r="N330" s="12" t="s">
        <v>1943</v>
      </c>
      <c r="O330" s="12" t="s">
        <v>136</v>
      </c>
      <c r="P330" s="12">
        <v>9016855674</v>
      </c>
      <c r="Q330" s="12" t="s">
        <v>82</v>
      </c>
      <c r="R330" s="12" t="s">
        <v>98</v>
      </c>
      <c r="S330" s="12" t="s">
        <v>58</v>
      </c>
      <c r="T330" s="12" t="s">
        <v>99</v>
      </c>
      <c r="U330" s="12" t="s">
        <v>84</v>
      </c>
      <c r="V330" s="12" t="s">
        <v>61</v>
      </c>
      <c r="W330" s="12" t="s">
        <v>126</v>
      </c>
      <c r="X330" s="12" t="s">
        <v>296</v>
      </c>
      <c r="Y330" s="12" t="s">
        <v>38</v>
      </c>
      <c r="Z330" s="12" t="s">
        <v>127</v>
      </c>
      <c r="AA330" s="12" t="s">
        <v>61</v>
      </c>
      <c r="AB330" s="12" t="s">
        <v>85</v>
      </c>
      <c r="AC330" s="12" t="s">
        <v>66</v>
      </c>
      <c r="AD330" s="12" t="s">
        <v>67</v>
      </c>
      <c r="AE330" s="12" t="s">
        <v>68</v>
      </c>
      <c r="AF330" s="12" t="s">
        <v>383</v>
      </c>
      <c r="AG330" s="12" t="s">
        <v>70</v>
      </c>
      <c r="AH330" s="12" t="s">
        <v>2830</v>
      </c>
      <c r="AI330" s="1" t="str">
        <f>IFERROR(_xlfn.XLOOKUP(Table1[[#This Row],[Audio Url]],Qc!C:C,Qc!F:F),"")</f>
        <v>she said her caste as aantipandaram but here didnt mentioned</v>
      </c>
      <c r="AJ330" s="1" t="str">
        <f>IFERROR(_xlfn.XLOOKUP(Table1[[#This Row],[Audio Url]],Qc!C:C,Qc!E:E),"")</f>
        <v>Correctly Done</v>
      </c>
      <c r="AK330" s="12" t="s">
        <v>38</v>
      </c>
      <c r="AL330" s="12" t="s">
        <v>38</v>
      </c>
      <c r="AM330" s="12" t="s">
        <v>43</v>
      </c>
      <c r="AN330" s="1" t="s">
        <v>2243</v>
      </c>
      <c r="AO330" t="str">
        <f>IF(Table1[[#This Row],[Audio Duration (in secs)]]&gt;180,"Greater than 3 Minutes","Less than 3 Minutes")</f>
        <v>Greater than 3 Minutes</v>
      </c>
      <c r="AP33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30" t="str">
        <f>IFERROR(VLOOKUP(Table1[[#This Row],[சாதி/Caste]],MApping!$E$1:$F$10,2,0),"Others")</f>
        <v>Others</v>
      </c>
      <c r="AR330">
        <f>VLOOKUP(Table1[[#This Row],[பாலினம்/Gender]],Factor!$F$26:$I$28,4,0)</f>
        <v>0.8936170212765957</v>
      </c>
      <c r="AS330">
        <f>VLOOKUP(Table1[[#This Row],[பதிலளித்தவரின் வயது/Age Group]],Factor!$F$35:$I$39,4,0)</f>
        <v>0.84848484848484851</v>
      </c>
      <c r="AT330">
        <f>VLOOKUP(Table1[[#This Row],[பதிலளித்தவரின் வயது/Age Group]]&amp;Table1[[#This Row],[பாலினம்/Gender]],Factor!$A$45:$G$53,7,0)</f>
        <v>0.70000000000000007</v>
      </c>
      <c r="AU3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30">
        <f>VLOOKUP(Table1[[#This Row],[Rev Caste]],Factor!$F$59:$I$68,4,0)</f>
        <v>5.9154929577464786E-2</v>
      </c>
      <c r="AW330">
        <f>Table1[[#This Row],[2021 Ae Factor]]*Table1[[#This Row],[Age &amp; Gender Factor]]</f>
        <v>0.41435355980046362</v>
      </c>
      <c r="AX330">
        <f t="shared" si="14"/>
        <v>10.598661699999999</v>
      </c>
      <c r="AY330">
        <f t="shared" si="15"/>
        <v>78.54674</v>
      </c>
    </row>
    <row r="331" spans="1:51" x14ac:dyDescent="0.25">
      <c r="A331" s="12" t="s">
        <v>1944</v>
      </c>
      <c r="B331" s="12" t="s">
        <v>1945</v>
      </c>
      <c r="C331" s="13">
        <v>45875</v>
      </c>
      <c r="D331" s="12" t="s">
        <v>1946</v>
      </c>
      <c r="E331" s="12" t="s">
        <v>1844</v>
      </c>
      <c r="F331" s="12" t="s">
        <v>1947</v>
      </c>
      <c r="G331" s="12">
        <v>311</v>
      </c>
      <c r="H331" s="12" t="s">
        <v>37</v>
      </c>
      <c r="I331" s="12" t="s">
        <v>1291</v>
      </c>
      <c r="J331" s="12" t="s">
        <v>1292</v>
      </c>
      <c r="K331" s="12" t="s">
        <v>51</v>
      </c>
      <c r="L331" s="12" t="s">
        <v>52</v>
      </c>
      <c r="M331" s="12" t="s">
        <v>52</v>
      </c>
      <c r="N331" s="12" t="s">
        <v>1948</v>
      </c>
      <c r="O331" s="12" t="s">
        <v>55</v>
      </c>
      <c r="P331" s="12">
        <v>9543435328</v>
      </c>
      <c r="Q331" s="12" t="s">
        <v>56</v>
      </c>
      <c r="R331" s="12" t="s">
        <v>57</v>
      </c>
      <c r="S331" s="12" t="s">
        <v>114</v>
      </c>
      <c r="T331" s="12" t="s">
        <v>59</v>
      </c>
      <c r="U331" s="12" t="s">
        <v>84</v>
      </c>
      <c r="V331" s="12" t="s">
        <v>61</v>
      </c>
      <c r="W331" s="12" t="s">
        <v>62</v>
      </c>
      <c r="X331" s="12" t="s">
        <v>63</v>
      </c>
      <c r="Y331" s="12" t="s">
        <v>38</v>
      </c>
      <c r="Z331" s="12" t="s">
        <v>64</v>
      </c>
      <c r="AA331" s="12" t="s">
        <v>38</v>
      </c>
      <c r="AB331" s="12" t="s">
        <v>59</v>
      </c>
      <c r="AC331" s="12" t="s">
        <v>66</v>
      </c>
      <c r="AD331" s="12" t="s">
        <v>67</v>
      </c>
      <c r="AE331" s="12" t="s">
        <v>68</v>
      </c>
      <c r="AF331" s="12" t="s">
        <v>69</v>
      </c>
      <c r="AG331" s="12" t="s">
        <v>70</v>
      </c>
      <c r="AH331" s="12" t="s">
        <v>270</v>
      </c>
      <c r="AI331" s="1">
        <f>IFERROR(_xlfn.XLOOKUP(Table1[[#This Row],[Audio Url]],Qc!C:C,Qc!F:F),"")</f>
        <v>0</v>
      </c>
      <c r="AJ331" s="1" t="str">
        <f>IFERROR(_xlfn.XLOOKUP(Table1[[#This Row],[Audio Url]],Qc!C:C,Qc!E:E),"")</f>
        <v>Correctly Done</v>
      </c>
      <c r="AK331" s="12" t="s">
        <v>38</v>
      </c>
      <c r="AL331" s="12" t="s">
        <v>38</v>
      </c>
      <c r="AM331" s="12" t="s">
        <v>43</v>
      </c>
      <c r="AN331" s="1" t="s">
        <v>2243</v>
      </c>
      <c r="AO331" t="str">
        <f>IF(Table1[[#This Row],[Audio Duration (in secs)]]&gt;180,"Greater than 3 Minutes","Less than 3 Minutes")</f>
        <v>Greater than 3 Minutes</v>
      </c>
      <c r="AP33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31" t="str">
        <f>IFERROR(VLOOKUP(Table1[[#This Row],[சாதி/Caste]],MApping!$E$1:$F$10,2,0),"Others")</f>
        <v>MUTTARAIYAR</v>
      </c>
      <c r="AR331">
        <f>VLOOKUP(Table1[[#This Row],[பாலினம்/Gender]],Factor!$F$26:$I$28,4,0)</f>
        <v>1.1351351351351351</v>
      </c>
      <c r="AS331">
        <f>VLOOKUP(Table1[[#This Row],[பதிலளித்தவரின் வயது/Age Group]],Factor!$F$35:$I$39,4,0)</f>
        <v>1.2824427480916032</v>
      </c>
      <c r="AT331">
        <f>VLOOKUP(Table1[[#This Row],[பதிலளித்தவரின் வயது/Age Group]]&amp;Table1[[#This Row],[பாலினம்/Gender]],Factor!$A$45:$G$53,7,0)</f>
        <v>1.9534883720930234</v>
      </c>
      <c r="AU3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31">
        <f>VLOOKUP(Table1[[#This Row],[Rev Caste]],Factor!$F$59:$I$68,4,0)</f>
        <v>2.0275862068965518</v>
      </c>
      <c r="AW331">
        <f>Table1[[#This Row],[2021 Ae Factor]]*Table1[[#This Row],[Age &amp; Gender Factor]]</f>
        <v>1.1563355157222239</v>
      </c>
      <c r="AX331">
        <f t="shared" si="14"/>
        <v>10.598642399999999</v>
      </c>
      <c r="AY331">
        <f t="shared" si="15"/>
        <v>78.545677299999994</v>
      </c>
    </row>
    <row r="332" spans="1:51" x14ac:dyDescent="0.25">
      <c r="A332" s="12" t="s">
        <v>1949</v>
      </c>
      <c r="B332" s="12" t="s">
        <v>1950</v>
      </c>
      <c r="C332" s="13">
        <v>45875</v>
      </c>
      <c r="D332" s="12" t="s">
        <v>1951</v>
      </c>
      <c r="E332" s="12" t="s">
        <v>1850</v>
      </c>
      <c r="F332" s="12" t="s">
        <v>1952</v>
      </c>
      <c r="G332" s="12">
        <v>221</v>
      </c>
      <c r="H332" s="12" t="s">
        <v>37</v>
      </c>
      <c r="I332" s="12" t="s">
        <v>1283</v>
      </c>
      <c r="J332" s="12" t="s">
        <v>1284</v>
      </c>
      <c r="K332" s="12" t="s">
        <v>51</v>
      </c>
      <c r="L332" s="12" t="s">
        <v>52</v>
      </c>
      <c r="M332" s="12" t="s">
        <v>52</v>
      </c>
      <c r="N332" s="12" t="s">
        <v>1953</v>
      </c>
      <c r="O332" s="12" t="s">
        <v>136</v>
      </c>
      <c r="P332" s="12">
        <v>8939631450</v>
      </c>
      <c r="Q332" s="12" t="s">
        <v>82</v>
      </c>
      <c r="R332" s="12" t="s">
        <v>137</v>
      </c>
      <c r="S332" s="12" t="s">
        <v>58</v>
      </c>
      <c r="T332" s="12" t="s">
        <v>99</v>
      </c>
      <c r="U332" s="12" t="s">
        <v>302</v>
      </c>
      <c r="V332" s="12" t="s">
        <v>166</v>
      </c>
      <c r="W332" s="12" t="s">
        <v>126</v>
      </c>
      <c r="X332" s="12" t="s">
        <v>115</v>
      </c>
      <c r="Y332" s="12" t="s">
        <v>38</v>
      </c>
      <c r="Z332" s="12" t="s">
        <v>64</v>
      </c>
      <c r="AA332" s="12" t="s">
        <v>38</v>
      </c>
      <c r="AB332" s="12" t="s">
        <v>65</v>
      </c>
      <c r="AC332" s="12" t="s">
        <v>86</v>
      </c>
      <c r="AD332" s="12" t="s">
        <v>67</v>
      </c>
      <c r="AE332" s="12" t="s">
        <v>68</v>
      </c>
      <c r="AF332" s="12" t="s">
        <v>69</v>
      </c>
      <c r="AG332" s="12" t="s">
        <v>70</v>
      </c>
      <c r="AH332" s="12" t="s">
        <v>2830</v>
      </c>
      <c r="AI332" s="1" t="str">
        <f>IFERROR(_xlfn.XLOOKUP(Table1[[#This Row],[Audio Url]],Qc!C:C,Qc!F:F),"")</f>
        <v>she said her caste as aantipandaram but here didnt mentioned</v>
      </c>
      <c r="AJ332" s="1" t="str">
        <f>IFERROR(_xlfn.XLOOKUP(Table1[[#This Row],[Audio Url]],Qc!C:C,Qc!E:E),"")</f>
        <v>Correctly Done</v>
      </c>
      <c r="AK332" s="12" t="s">
        <v>38</v>
      </c>
      <c r="AL332" s="12" t="s">
        <v>38</v>
      </c>
      <c r="AM332" s="12" t="s">
        <v>43</v>
      </c>
      <c r="AN332" s="1" t="s">
        <v>2243</v>
      </c>
      <c r="AO332" t="str">
        <f>IF(Table1[[#This Row],[Audio Duration (in secs)]]&gt;180,"Greater than 3 Minutes","Less than 3 Minutes")</f>
        <v>Greater than 3 Minutes</v>
      </c>
      <c r="AP33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32" t="str">
        <f>IFERROR(VLOOKUP(Table1[[#This Row],[சாதி/Caste]],MApping!$E$1:$F$10,2,0),"Others")</f>
        <v>Others</v>
      </c>
      <c r="AR332">
        <f>VLOOKUP(Table1[[#This Row],[பாலினம்/Gender]],Factor!$F$26:$I$28,4,0)</f>
        <v>0.8936170212765957</v>
      </c>
      <c r="AS332">
        <f>VLOOKUP(Table1[[#This Row],[பதிலளித்தவரின் வயது/Age Group]],Factor!$F$35:$I$39,4,0)</f>
        <v>0.84848484848484851</v>
      </c>
      <c r="AT332">
        <f>VLOOKUP(Table1[[#This Row],[பதிலளித்தவரின் வயது/Age Group]]&amp;Table1[[#This Row],[பாலினம்/Gender]],Factor!$A$45:$G$53,7,0)</f>
        <v>0.70000000000000007</v>
      </c>
      <c r="AU3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2">
        <f>VLOOKUP(Table1[[#This Row],[Rev Caste]],Factor!$F$59:$I$68,4,0)</f>
        <v>5.9154929577464786E-2</v>
      </c>
      <c r="AW332">
        <f>Table1[[#This Row],[2021 Ae Factor]]*Table1[[#This Row],[Age &amp; Gender Factor]]</f>
        <v>0.70000000000000007</v>
      </c>
      <c r="AX332">
        <f t="shared" si="14"/>
        <v>10.5986083</v>
      </c>
      <c r="AY332">
        <f t="shared" si="15"/>
        <v>78.546661700000001</v>
      </c>
    </row>
    <row r="333" spans="1:51" x14ac:dyDescent="0.25">
      <c r="A333" s="12" t="s">
        <v>1954</v>
      </c>
      <c r="B333" s="12" t="s">
        <v>1955</v>
      </c>
      <c r="C333" s="13">
        <v>45875</v>
      </c>
      <c r="D333" s="12" t="s">
        <v>1956</v>
      </c>
      <c r="E333" s="12" t="s">
        <v>1957</v>
      </c>
      <c r="F333" s="12" t="s">
        <v>1958</v>
      </c>
      <c r="G333" s="12">
        <v>354</v>
      </c>
      <c r="H333" s="12" t="s">
        <v>37</v>
      </c>
      <c r="I333" s="12" t="s">
        <v>49</v>
      </c>
      <c r="J333" s="12" t="s">
        <v>50</v>
      </c>
      <c r="K333" s="12" t="s">
        <v>51</v>
      </c>
      <c r="L333" s="12" t="s">
        <v>52</v>
      </c>
      <c r="M333" s="12" t="s">
        <v>52</v>
      </c>
      <c r="N333" s="12" t="s">
        <v>1959</v>
      </c>
      <c r="O333" s="12" t="s">
        <v>55</v>
      </c>
      <c r="P333" s="12">
        <v>7200222763</v>
      </c>
      <c r="Q333" s="12" t="s">
        <v>82</v>
      </c>
      <c r="R333" s="12" t="s">
        <v>83</v>
      </c>
      <c r="S333" s="12" t="s">
        <v>40</v>
      </c>
      <c r="T333" s="12" t="s">
        <v>138</v>
      </c>
      <c r="U333" s="12" t="s">
        <v>302</v>
      </c>
      <c r="V333" s="12" t="s">
        <v>186</v>
      </c>
      <c r="W333" s="12" t="s">
        <v>126</v>
      </c>
      <c r="X333" s="12" t="s">
        <v>115</v>
      </c>
      <c r="Y333" s="12" t="s">
        <v>38</v>
      </c>
      <c r="Z333" s="12" t="s">
        <v>127</v>
      </c>
      <c r="AA333" s="12" t="s">
        <v>88</v>
      </c>
      <c r="AB333" s="12" t="s">
        <v>85</v>
      </c>
      <c r="AC333" s="12" t="s">
        <v>128</v>
      </c>
      <c r="AD333" s="12" t="s">
        <v>116</v>
      </c>
      <c r="AE333" s="12" t="s">
        <v>68</v>
      </c>
      <c r="AF333" s="12" t="s">
        <v>117</v>
      </c>
      <c r="AG333" s="12" t="s">
        <v>89</v>
      </c>
      <c r="AH333" s="12" t="s">
        <v>1960</v>
      </c>
      <c r="AI333" s="1">
        <f>IFERROR(_xlfn.XLOOKUP(Table1[[#This Row],[Audio Url]],Qc!C:C,Qc!F:F),"")</f>
        <v>0</v>
      </c>
      <c r="AJ333" s="1" t="str">
        <f>IFERROR(_xlfn.XLOOKUP(Table1[[#This Row],[Audio Url]],Qc!C:C,Qc!E:E),"")</f>
        <v>Correctly Done</v>
      </c>
      <c r="AK333" s="12" t="s">
        <v>38</v>
      </c>
      <c r="AL333" s="12" t="s">
        <v>38</v>
      </c>
      <c r="AM333" s="12" t="s">
        <v>43</v>
      </c>
      <c r="AN333" s="1" t="s">
        <v>2243</v>
      </c>
      <c r="AO333" t="str">
        <f>IF(Table1[[#This Row],[Audio Duration (in secs)]]&gt;180,"Greater than 3 Minutes","Less than 3 Minutes")</f>
        <v>Greater than 3 Minutes</v>
      </c>
      <c r="AP33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33" t="str">
        <f>IFERROR(VLOOKUP(Table1[[#This Row],[சாதி/Caste]],MApping!$E$1:$F$10,2,0),"Others")</f>
        <v>Others</v>
      </c>
      <c r="AR333">
        <f>VLOOKUP(Table1[[#This Row],[பாலினம்/Gender]],Factor!$F$26:$I$28,4,0)</f>
        <v>1.1351351351351351</v>
      </c>
      <c r="AS333">
        <f>VLOOKUP(Table1[[#This Row],[பதிலளித்தவரின் வயது/Age Group]],Factor!$F$35:$I$39,4,0)</f>
        <v>0.84848484848484851</v>
      </c>
      <c r="AT333">
        <f>VLOOKUP(Table1[[#This Row],[பதிலளித்தவரின் வயது/Age Group]]&amp;Table1[[#This Row],[பாலினம்/Gender]],Factor!$A$45:$G$53,7,0)</f>
        <v>1.0769230769230769</v>
      </c>
      <c r="AU3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3">
        <f>VLOOKUP(Table1[[#This Row],[Rev Caste]],Factor!$F$59:$I$68,4,0)</f>
        <v>5.9154929577464786E-2</v>
      </c>
      <c r="AW333">
        <f>Table1[[#This Row],[2021 Ae Factor]]*Table1[[#This Row],[Age &amp; Gender Factor]]</f>
        <v>1.0769230769230769</v>
      </c>
      <c r="AX333">
        <f t="shared" si="14"/>
        <v>10.604048000000001</v>
      </c>
      <c r="AY333">
        <f t="shared" si="15"/>
        <v>78.545967899999994</v>
      </c>
    </row>
    <row r="334" spans="1:51" x14ac:dyDescent="0.25">
      <c r="A334" s="12" t="s">
        <v>1961</v>
      </c>
      <c r="B334" s="12" t="s">
        <v>1962</v>
      </c>
      <c r="C334" s="13">
        <v>45875</v>
      </c>
      <c r="D334" s="12" t="s">
        <v>1963</v>
      </c>
      <c r="E334" s="12" t="s">
        <v>1964</v>
      </c>
      <c r="F334" s="12" t="s">
        <v>1965</v>
      </c>
      <c r="G334" s="12">
        <v>393</v>
      </c>
      <c r="H334" s="12" t="s">
        <v>37</v>
      </c>
      <c r="I334" s="12" t="s">
        <v>1283</v>
      </c>
      <c r="J334" s="12" t="s">
        <v>1284</v>
      </c>
      <c r="K334" s="12" t="s">
        <v>51</v>
      </c>
      <c r="L334" s="12" t="s">
        <v>52</v>
      </c>
      <c r="M334" s="12" t="s">
        <v>52</v>
      </c>
      <c r="N334" s="12" t="s">
        <v>1966</v>
      </c>
      <c r="O334" s="12" t="s">
        <v>136</v>
      </c>
      <c r="P334" s="12">
        <v>9095707128</v>
      </c>
      <c r="Q334" s="12" t="s">
        <v>361</v>
      </c>
      <c r="R334" s="12" t="s">
        <v>220</v>
      </c>
      <c r="S334" s="12" t="s">
        <v>58</v>
      </c>
      <c r="T334" s="12" t="s">
        <v>99</v>
      </c>
      <c r="U334" s="12" t="s">
        <v>84</v>
      </c>
      <c r="V334" s="12" t="s">
        <v>166</v>
      </c>
      <c r="W334" s="1" t="s">
        <v>441</v>
      </c>
      <c r="X334" s="12" t="s">
        <v>296</v>
      </c>
      <c r="Y334" s="12" t="s">
        <v>38</v>
      </c>
      <c r="Z334" s="12" t="s">
        <v>127</v>
      </c>
      <c r="AA334" s="12" t="s">
        <v>139</v>
      </c>
      <c r="AB334" s="12" t="s">
        <v>65</v>
      </c>
      <c r="AC334" s="12" t="s">
        <v>86</v>
      </c>
      <c r="AD334" s="12" t="s">
        <v>67</v>
      </c>
      <c r="AE334" s="12" t="s">
        <v>68</v>
      </c>
      <c r="AF334" s="1" t="s">
        <v>3054</v>
      </c>
      <c r="AG334" s="12" t="s">
        <v>89</v>
      </c>
      <c r="AH334" s="12" t="s">
        <v>521</v>
      </c>
      <c r="AI334" s="1">
        <f>IFERROR(_xlfn.XLOOKUP(Table1[[#This Row],[Audio Url]],Qc!C:C,Qc!F:F),"")</f>
        <v>0</v>
      </c>
      <c r="AJ334" s="1" t="str">
        <f>IFERROR(_xlfn.XLOOKUP(Table1[[#This Row],[Audio Url]],Qc!C:C,Qc!E:E),"")</f>
        <v>Correctly Done</v>
      </c>
      <c r="AK334" s="12" t="s">
        <v>38</v>
      </c>
      <c r="AL334" s="12" t="s">
        <v>38</v>
      </c>
      <c r="AM334" s="12" t="s">
        <v>43</v>
      </c>
      <c r="AN334" s="1" t="s">
        <v>2243</v>
      </c>
      <c r="AO334" t="str">
        <f>IF(Table1[[#This Row],[Audio Duration (in secs)]]&gt;180,"Greater than 3 Minutes","Less than 3 Minutes")</f>
        <v>Greater than 3 Minutes</v>
      </c>
      <c r="AP33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34" t="str">
        <f>IFERROR(VLOOKUP(Table1[[#This Row],[சாதி/Caste]],MApping!$E$1:$F$10,2,0),"Others")</f>
        <v>CHOLIA VELLALAR</v>
      </c>
      <c r="AR334">
        <f>VLOOKUP(Table1[[#This Row],[பாலினம்/Gender]],Factor!$F$26:$I$28,4,0)</f>
        <v>0.8936170212765957</v>
      </c>
      <c r="AS334">
        <f>VLOOKUP(Table1[[#This Row],[பதிலளித்தவரின் வயது/Age Group]],Factor!$F$35:$I$39,4,0)</f>
        <v>0.96923076923076912</v>
      </c>
      <c r="AT334">
        <f>VLOOKUP(Table1[[#This Row],[பதிலளித்தவரின் வயது/Age Group]]&amp;Table1[[#This Row],[பாலினம்/Gender]],Factor!$A$45:$G$53,7,0)</f>
        <v>1.1666666666666667</v>
      </c>
      <c r="AU3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4">
        <f>VLOOKUP(Table1[[#This Row],[Rev Caste]],Factor!$F$59:$I$68,4,0)</f>
        <v>1.3125</v>
      </c>
      <c r="AW334">
        <f>Table1[[#This Row],[2021 Ae Factor]]*Table1[[#This Row],[Age &amp; Gender Factor]]</f>
        <v>1.1666666666666667</v>
      </c>
      <c r="AX334">
        <f t="shared" ref="AX334:AX367" si="16">VALUE(MID(D334,2,FIND(",",D334)-2))</f>
        <v>10.598416200000001</v>
      </c>
      <c r="AY334">
        <f t="shared" ref="AY334:AY367" si="17">VALUE(MID(D334, FIND(",",D334)+2, FIND(")",D334)-FIND(",",D334)-2))</f>
        <v>78.547090400000002</v>
      </c>
    </row>
    <row r="335" spans="1:51" x14ac:dyDescent="0.25">
      <c r="A335" s="12" t="s">
        <v>1967</v>
      </c>
      <c r="B335" s="12" t="s">
        <v>1968</v>
      </c>
      <c r="C335" s="13">
        <v>45875</v>
      </c>
      <c r="D335" s="12" t="s">
        <v>1969</v>
      </c>
      <c r="E335" s="12" t="s">
        <v>1964</v>
      </c>
      <c r="F335" s="12" t="s">
        <v>1970</v>
      </c>
      <c r="G335" s="12">
        <v>345</v>
      </c>
      <c r="H335" s="12" t="s">
        <v>37</v>
      </c>
      <c r="I335" s="12" t="s">
        <v>1291</v>
      </c>
      <c r="J335" s="12" t="s">
        <v>1292</v>
      </c>
      <c r="K335" s="12" t="s">
        <v>51</v>
      </c>
      <c r="L335" s="12" t="s">
        <v>52</v>
      </c>
      <c r="M335" s="12" t="s">
        <v>52</v>
      </c>
      <c r="N335" s="12" t="s">
        <v>1971</v>
      </c>
      <c r="O335" s="12" t="s">
        <v>136</v>
      </c>
      <c r="P335" s="12">
        <v>9443247213</v>
      </c>
      <c r="Q335" s="12" t="s">
        <v>56</v>
      </c>
      <c r="R335" s="12" t="s">
        <v>125</v>
      </c>
      <c r="S335" s="12" t="s">
        <v>114</v>
      </c>
      <c r="T335" s="12" t="s">
        <v>99</v>
      </c>
      <c r="U335" s="12" t="s">
        <v>84</v>
      </c>
      <c r="V335" s="12" t="s">
        <v>100</v>
      </c>
      <c r="W335" s="12" t="s">
        <v>101</v>
      </c>
      <c r="X335" s="12" t="s">
        <v>102</v>
      </c>
      <c r="Y335" s="12" t="s">
        <v>96</v>
      </c>
      <c r="Z335" s="12" t="s">
        <v>127</v>
      </c>
      <c r="AA335" s="12" t="s">
        <v>100</v>
      </c>
      <c r="AB335" s="12" t="s">
        <v>65</v>
      </c>
      <c r="AC335" s="12" t="s">
        <v>86</v>
      </c>
      <c r="AD335" s="12" t="s">
        <v>67</v>
      </c>
      <c r="AE335" s="12" t="s">
        <v>102</v>
      </c>
      <c r="AF335" s="12" t="s">
        <v>69</v>
      </c>
      <c r="AG335" s="12" t="s">
        <v>89</v>
      </c>
      <c r="AH335" s="12" t="s">
        <v>270</v>
      </c>
      <c r="AI335" s="1">
        <f>IFERROR(_xlfn.XLOOKUP(Table1[[#This Row],[Audio Url]],Qc!C:C,Qc!F:F),"")</f>
        <v>0</v>
      </c>
      <c r="AJ335" s="1" t="str">
        <f>IFERROR(_xlfn.XLOOKUP(Table1[[#This Row],[Audio Url]],Qc!C:C,Qc!E:E),"")</f>
        <v>Correctly Done</v>
      </c>
      <c r="AK335" s="12" t="s">
        <v>38</v>
      </c>
      <c r="AL335" s="12" t="s">
        <v>38</v>
      </c>
      <c r="AM335" s="12" t="s">
        <v>43</v>
      </c>
      <c r="AN335" s="1" t="s">
        <v>2243</v>
      </c>
      <c r="AO335" t="str">
        <f>IF(Table1[[#This Row],[Audio Duration (in secs)]]&gt;180,"Greater than 3 Minutes","Less than 3 Minutes")</f>
        <v>Greater than 3 Minutes</v>
      </c>
      <c r="AP33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35" t="str">
        <f>IFERROR(VLOOKUP(Table1[[#This Row],[சாதி/Caste]],MApping!$E$1:$F$10,2,0),"Others")</f>
        <v>MUTTARAIYAR</v>
      </c>
      <c r="AR335">
        <f>VLOOKUP(Table1[[#This Row],[பாலினம்/Gender]],Factor!$F$26:$I$28,4,0)</f>
        <v>0.8936170212765957</v>
      </c>
      <c r="AS335">
        <f>VLOOKUP(Table1[[#This Row],[பதிலளித்தவரின் வயது/Age Group]],Factor!$F$35:$I$39,4,0)</f>
        <v>1.2824427480916032</v>
      </c>
      <c r="AT335">
        <f>VLOOKUP(Table1[[#This Row],[பதிலளித்தவரின் வயது/Age Group]]&amp;Table1[[#This Row],[பாலினம்/Gender]],Factor!$A$45:$G$53,7,0)</f>
        <v>0.95454545454545459</v>
      </c>
      <c r="AU3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35">
        <f>VLOOKUP(Table1[[#This Row],[Rev Caste]],Factor!$F$59:$I$68,4,0)</f>
        <v>2.0275862068965518</v>
      </c>
      <c r="AW335">
        <f>Table1[[#This Row],[2021 Ae Factor]]*Table1[[#This Row],[Age &amp; Gender Factor]]</f>
        <v>1.9102362971007465</v>
      </c>
      <c r="AX335">
        <f t="shared" si="16"/>
        <v>10.5983509</v>
      </c>
      <c r="AY335">
        <f t="shared" si="17"/>
        <v>78.5472939</v>
      </c>
    </row>
    <row r="336" spans="1:51" x14ac:dyDescent="0.25">
      <c r="A336" s="12" t="s">
        <v>1972</v>
      </c>
      <c r="B336" s="12" t="s">
        <v>1973</v>
      </c>
      <c r="C336" s="13">
        <v>45875</v>
      </c>
      <c r="D336" s="12" t="s">
        <v>1974</v>
      </c>
      <c r="E336" s="12" t="s">
        <v>1975</v>
      </c>
      <c r="F336" s="12" t="s">
        <v>1976</v>
      </c>
      <c r="G336" s="12">
        <v>351</v>
      </c>
      <c r="H336" s="12" t="s">
        <v>37</v>
      </c>
      <c r="I336" s="12" t="s">
        <v>49</v>
      </c>
      <c r="J336" s="12" t="s">
        <v>50</v>
      </c>
      <c r="K336" s="12" t="s">
        <v>51</v>
      </c>
      <c r="L336" s="12" t="s">
        <v>52</v>
      </c>
      <c r="M336" s="12" t="s">
        <v>52</v>
      </c>
      <c r="N336" s="12" t="s">
        <v>1977</v>
      </c>
      <c r="O336" s="12" t="s">
        <v>55</v>
      </c>
      <c r="P336" s="12">
        <v>9047170526</v>
      </c>
      <c r="Q336" s="12" t="s">
        <v>39</v>
      </c>
      <c r="R336" s="12" t="s">
        <v>98</v>
      </c>
      <c r="S336" s="12" t="s">
        <v>1008</v>
      </c>
      <c r="T336" s="12" t="s">
        <v>59</v>
      </c>
      <c r="U336" s="12" t="s">
        <v>84</v>
      </c>
      <c r="V336" s="12" t="s">
        <v>166</v>
      </c>
      <c r="W336" s="12" t="s">
        <v>62</v>
      </c>
      <c r="X336" s="12" t="s">
        <v>859</v>
      </c>
      <c r="Y336" s="12" t="s">
        <v>38</v>
      </c>
      <c r="Z336" s="12" t="s">
        <v>64</v>
      </c>
      <c r="AA336" s="12" t="s">
        <v>38</v>
      </c>
      <c r="AB336" s="12" t="s">
        <v>59</v>
      </c>
      <c r="AC336" s="12" t="s">
        <v>128</v>
      </c>
      <c r="AD336" s="12" t="s">
        <v>67</v>
      </c>
      <c r="AE336" s="12" t="s">
        <v>68</v>
      </c>
      <c r="AF336" s="12" t="s">
        <v>117</v>
      </c>
      <c r="AG336" s="12" t="s">
        <v>89</v>
      </c>
      <c r="AH336" s="12" t="s">
        <v>1978</v>
      </c>
      <c r="AI336" s="1" t="str">
        <f>IFERROR(_xlfn.XLOOKUP(Table1[[#This Row],[Audio Url]],Qc!C:C,Qc!F:F),"")</f>
        <v>he didnt said his caste</v>
      </c>
      <c r="AJ336" s="1" t="str">
        <f>IFERROR(_xlfn.XLOOKUP(Table1[[#This Row],[Audio Url]],Qc!C:C,Qc!E:E),"")</f>
        <v>Not Doing It Properly</v>
      </c>
      <c r="AK336" s="12" t="s">
        <v>38</v>
      </c>
      <c r="AL336" s="12" t="s">
        <v>38</v>
      </c>
      <c r="AM336" s="12" t="s">
        <v>43</v>
      </c>
      <c r="AN336" s="1" t="s">
        <v>2243</v>
      </c>
      <c r="AO336" t="str">
        <f>IF(Table1[[#This Row],[Audio Duration (in secs)]]&gt;180,"Greater than 3 Minutes","Less than 3 Minutes")</f>
        <v>Greater than 3 Minutes</v>
      </c>
      <c r="AP33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BJP</v>
      </c>
      <c r="AQ336" t="str">
        <f>IFERROR(VLOOKUP(Table1[[#This Row],[சாதி/Caste]],MApping!$E$1:$F$10,2,0),"Others")</f>
        <v>Others</v>
      </c>
      <c r="AR336">
        <f>VLOOKUP(Table1[[#This Row],[பாலினம்/Gender]],Factor!$F$26:$I$28,4,0)</f>
        <v>1.1351351351351351</v>
      </c>
      <c r="AS336">
        <f>VLOOKUP(Table1[[#This Row],[பதிலளித்தவரின் வயது/Age Group]],Factor!$F$35:$I$39,4,0)</f>
        <v>0.84</v>
      </c>
      <c r="AT336">
        <f>VLOOKUP(Table1[[#This Row],[பதிலளித்தவரின் வயது/Age Group]]&amp;Table1[[#This Row],[பாலினம்/Gender]],Factor!$A$45:$G$53,7,0)</f>
        <v>0.80769230769230771</v>
      </c>
      <c r="AU3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6">
        <f>VLOOKUP(Table1[[#This Row],[Rev Caste]],Factor!$F$59:$I$68,4,0)</f>
        <v>5.9154929577464786E-2</v>
      </c>
      <c r="AW336">
        <f>Table1[[#This Row],[2021 Ae Factor]]*Table1[[#This Row],[Age &amp; Gender Factor]]</f>
        <v>0.80769230769230771</v>
      </c>
      <c r="AX336">
        <f t="shared" si="16"/>
        <v>10.603898600000001</v>
      </c>
      <c r="AY336">
        <f t="shared" si="17"/>
        <v>78.546802400000004</v>
      </c>
    </row>
    <row r="337" spans="1:51" x14ac:dyDescent="0.25">
      <c r="A337" s="12" t="s">
        <v>1979</v>
      </c>
      <c r="B337" s="12" t="s">
        <v>1980</v>
      </c>
      <c r="C337" s="13">
        <v>45875</v>
      </c>
      <c r="D337" s="12" t="s">
        <v>1981</v>
      </c>
      <c r="E337" s="12" t="s">
        <v>1982</v>
      </c>
      <c r="F337" s="12" t="s">
        <v>1983</v>
      </c>
      <c r="G337" s="12">
        <v>295</v>
      </c>
      <c r="H337" s="12" t="s">
        <v>37</v>
      </c>
      <c r="I337" s="12" t="s">
        <v>49</v>
      </c>
      <c r="J337" s="12" t="s">
        <v>50</v>
      </c>
      <c r="K337" s="12" t="s">
        <v>51</v>
      </c>
      <c r="L337" s="12" t="s">
        <v>52</v>
      </c>
      <c r="M337" s="12" t="s">
        <v>52</v>
      </c>
      <c r="N337" s="12" t="s">
        <v>1984</v>
      </c>
      <c r="O337" s="12" t="s">
        <v>55</v>
      </c>
      <c r="P337" s="12">
        <v>9994650207</v>
      </c>
      <c r="Q337" s="12" t="s">
        <v>39</v>
      </c>
      <c r="R337" s="12" t="s">
        <v>98</v>
      </c>
      <c r="S337" s="12" t="s">
        <v>58</v>
      </c>
      <c r="T337" s="12" t="s">
        <v>59</v>
      </c>
      <c r="U337" s="12" t="s">
        <v>60</v>
      </c>
      <c r="V337" s="12" t="s">
        <v>61</v>
      </c>
      <c r="W337" s="12" t="s">
        <v>62</v>
      </c>
      <c r="X337" s="12" t="s">
        <v>63</v>
      </c>
      <c r="Y337" s="12" t="s">
        <v>38</v>
      </c>
      <c r="Z337" s="12" t="s">
        <v>64</v>
      </c>
      <c r="AA337" s="12" t="s">
        <v>38</v>
      </c>
      <c r="AB337" s="12" t="s">
        <v>65</v>
      </c>
      <c r="AC337" s="12" t="s">
        <v>86</v>
      </c>
      <c r="AD337" s="12" t="s">
        <v>67</v>
      </c>
      <c r="AE337" s="12" t="s">
        <v>68</v>
      </c>
      <c r="AF337" s="12" t="s">
        <v>383</v>
      </c>
      <c r="AG337" s="12" t="s">
        <v>89</v>
      </c>
      <c r="AH337" s="12" t="s">
        <v>270</v>
      </c>
      <c r="AI337" s="1">
        <f>IFERROR(_xlfn.XLOOKUP(Table1[[#This Row],[Audio Url]],Qc!C:C,Qc!F:F),"")</f>
        <v>0</v>
      </c>
      <c r="AJ337" s="1" t="str">
        <f>IFERROR(_xlfn.XLOOKUP(Table1[[#This Row],[Audio Url]],Qc!C:C,Qc!E:E),"")</f>
        <v>Correctly Done</v>
      </c>
      <c r="AK337" s="12" t="s">
        <v>38</v>
      </c>
      <c r="AL337" s="12" t="s">
        <v>38</v>
      </c>
      <c r="AM337" s="12" t="s">
        <v>43</v>
      </c>
      <c r="AN337" s="1" t="s">
        <v>2243</v>
      </c>
      <c r="AO337" t="str">
        <f>IF(Table1[[#This Row],[Audio Duration (in secs)]]&gt;180,"Greater than 3 Minutes","Less than 3 Minutes")</f>
        <v>Greater than 3 Minutes</v>
      </c>
      <c r="AP33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37" t="str">
        <f>IFERROR(VLOOKUP(Table1[[#This Row],[சாதி/Caste]],MApping!$E$1:$F$10,2,0),"Others")</f>
        <v>MUTTARAIYAR</v>
      </c>
      <c r="AR337">
        <f>VLOOKUP(Table1[[#This Row],[பாலினம்/Gender]],Factor!$F$26:$I$28,4,0)</f>
        <v>1.1351351351351351</v>
      </c>
      <c r="AS337">
        <f>VLOOKUP(Table1[[#This Row],[பதிலளித்தவரின் வயது/Age Group]],Factor!$F$35:$I$39,4,0)</f>
        <v>0.84</v>
      </c>
      <c r="AT337">
        <f>VLOOKUP(Table1[[#This Row],[பதிலளித்தவரின் வயது/Age Group]]&amp;Table1[[#This Row],[பாலினம்/Gender]],Factor!$A$45:$G$53,7,0)</f>
        <v>0.80769230769230771</v>
      </c>
      <c r="AU3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37">
        <f>VLOOKUP(Table1[[#This Row],[Rev Caste]],Factor!$F$59:$I$68,4,0)</f>
        <v>2.0275862068965518</v>
      </c>
      <c r="AW337">
        <f>Table1[[#This Row],[2021 Ae Factor]]*Table1[[#This Row],[Age &amp; Gender Factor]]</f>
        <v>0.47810026130822719</v>
      </c>
      <c r="AX337">
        <f t="shared" si="16"/>
        <v>10.6041056</v>
      </c>
      <c r="AY337">
        <f t="shared" si="17"/>
        <v>78.547096100000005</v>
      </c>
    </row>
    <row r="338" spans="1:51" x14ac:dyDescent="0.25">
      <c r="A338" s="12" t="s">
        <v>1985</v>
      </c>
      <c r="B338" s="12" t="s">
        <v>1986</v>
      </c>
      <c r="C338" s="13">
        <v>45875</v>
      </c>
      <c r="D338" s="12" t="s">
        <v>1987</v>
      </c>
      <c r="E338" s="12" t="s">
        <v>1988</v>
      </c>
      <c r="F338" s="12" t="s">
        <v>1989</v>
      </c>
      <c r="G338" s="12">
        <v>231</v>
      </c>
      <c r="H338" s="12" t="s">
        <v>37</v>
      </c>
      <c r="I338" s="12" t="s">
        <v>1291</v>
      </c>
      <c r="J338" s="12" t="s">
        <v>1292</v>
      </c>
      <c r="K338" s="12" t="s">
        <v>51</v>
      </c>
      <c r="L338" s="12" t="s">
        <v>52</v>
      </c>
      <c r="M338" s="12" t="s">
        <v>52</v>
      </c>
      <c r="N338" s="12" t="s">
        <v>1990</v>
      </c>
      <c r="O338" s="12" t="s">
        <v>136</v>
      </c>
      <c r="P338" s="12">
        <v>6381472711</v>
      </c>
      <c r="Q338" s="12" t="s">
        <v>82</v>
      </c>
      <c r="R338" s="12" t="s">
        <v>220</v>
      </c>
      <c r="S338" s="12" t="s">
        <v>58</v>
      </c>
      <c r="T338" s="12" t="s">
        <v>59</v>
      </c>
      <c r="U338" s="12" t="s">
        <v>60</v>
      </c>
      <c r="V338" s="12" t="s">
        <v>61</v>
      </c>
      <c r="W338" s="12" t="s">
        <v>62</v>
      </c>
      <c r="X338" s="12" t="s">
        <v>63</v>
      </c>
      <c r="Y338" s="12" t="s">
        <v>38</v>
      </c>
      <c r="Z338" s="12" t="s">
        <v>64</v>
      </c>
      <c r="AA338" s="12" t="s">
        <v>38</v>
      </c>
      <c r="AB338" s="12" t="s">
        <v>65</v>
      </c>
      <c r="AC338" s="12" t="s">
        <v>66</v>
      </c>
      <c r="AD338" s="12" t="s">
        <v>67</v>
      </c>
      <c r="AE338" s="12" t="s">
        <v>624</v>
      </c>
      <c r="AF338" s="12" t="s">
        <v>117</v>
      </c>
      <c r="AG338" s="12" t="s">
        <v>89</v>
      </c>
      <c r="AH338" s="12" t="s">
        <v>521</v>
      </c>
      <c r="AI338" s="1">
        <f>IFERROR(_xlfn.XLOOKUP(Table1[[#This Row],[Audio Url]],Qc!C:C,Qc!F:F),"")</f>
        <v>0</v>
      </c>
      <c r="AJ338" s="1" t="str">
        <f>IFERROR(_xlfn.XLOOKUP(Table1[[#This Row],[Audio Url]],Qc!C:C,Qc!E:E),"")</f>
        <v>Correctly Done</v>
      </c>
      <c r="AK338" s="12" t="s">
        <v>38</v>
      </c>
      <c r="AL338" s="12" t="s">
        <v>38</v>
      </c>
      <c r="AM338" s="12" t="s">
        <v>43</v>
      </c>
      <c r="AN338" s="1" t="s">
        <v>2243</v>
      </c>
      <c r="AO338" t="str">
        <f>IF(Table1[[#This Row],[Audio Duration (in secs)]]&gt;180,"Greater than 3 Minutes","Less than 3 Minutes")</f>
        <v>Greater than 3 Minutes</v>
      </c>
      <c r="AP33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38" t="str">
        <f>IFERROR(VLOOKUP(Table1[[#This Row],[சாதி/Caste]],MApping!$E$1:$F$10,2,0),"Others")</f>
        <v>CHOLIA VELLALAR</v>
      </c>
      <c r="AR338">
        <f>VLOOKUP(Table1[[#This Row],[பாலினம்/Gender]],Factor!$F$26:$I$28,4,0)</f>
        <v>0.8936170212765957</v>
      </c>
      <c r="AS338">
        <f>VLOOKUP(Table1[[#This Row],[பதிலளித்தவரின் வயது/Age Group]],Factor!$F$35:$I$39,4,0)</f>
        <v>0.84848484848484851</v>
      </c>
      <c r="AT338">
        <f>VLOOKUP(Table1[[#This Row],[பதிலளித்தவரின் வயது/Age Group]]&amp;Table1[[#This Row],[பாலினம்/Gender]],Factor!$A$45:$G$53,7,0)</f>
        <v>0.70000000000000007</v>
      </c>
      <c r="AU3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38">
        <f>VLOOKUP(Table1[[#This Row],[Rev Caste]],Factor!$F$59:$I$68,4,0)</f>
        <v>1.3125</v>
      </c>
      <c r="AW338">
        <f>Table1[[#This Row],[2021 Ae Factor]]*Table1[[#This Row],[Age &amp; Gender Factor]]</f>
        <v>0.41435355980046362</v>
      </c>
      <c r="AX338">
        <f t="shared" si="16"/>
        <v>10.596819699999999</v>
      </c>
      <c r="AY338">
        <f t="shared" si="17"/>
        <v>78.542844700000003</v>
      </c>
    </row>
    <row r="339" spans="1:51" x14ac:dyDescent="0.25">
      <c r="A339" s="12" t="s">
        <v>1991</v>
      </c>
      <c r="B339" s="12" t="s">
        <v>1992</v>
      </c>
      <c r="C339" s="13">
        <v>45875</v>
      </c>
      <c r="D339" s="12" t="s">
        <v>1993</v>
      </c>
      <c r="E339" s="12" t="s">
        <v>1994</v>
      </c>
      <c r="F339" s="12" t="s">
        <v>1995</v>
      </c>
      <c r="G339" s="12">
        <v>331</v>
      </c>
      <c r="H339" s="12" t="s">
        <v>37</v>
      </c>
      <c r="I339" s="12" t="s">
        <v>1283</v>
      </c>
      <c r="J339" s="12" t="s">
        <v>1284</v>
      </c>
      <c r="K339" s="12" t="s">
        <v>51</v>
      </c>
      <c r="L339" s="12" t="s">
        <v>52</v>
      </c>
      <c r="M339" s="12" t="s">
        <v>52</v>
      </c>
      <c r="N339" s="12" t="s">
        <v>1996</v>
      </c>
      <c r="O339" s="12" t="s">
        <v>136</v>
      </c>
      <c r="P339" s="12">
        <v>8675220254</v>
      </c>
      <c r="Q339" s="12" t="s">
        <v>39</v>
      </c>
      <c r="R339" s="12" t="s">
        <v>137</v>
      </c>
      <c r="S339" s="12" t="s">
        <v>58</v>
      </c>
      <c r="T339" s="12" t="s">
        <v>138</v>
      </c>
      <c r="U339" s="12" t="s">
        <v>84</v>
      </c>
      <c r="V339" s="12" t="s">
        <v>166</v>
      </c>
      <c r="W339" s="1" t="s">
        <v>441</v>
      </c>
      <c r="X339" s="12" t="s">
        <v>102</v>
      </c>
      <c r="Y339" s="12" t="s">
        <v>289</v>
      </c>
      <c r="Z339" s="12" t="s">
        <v>64</v>
      </c>
      <c r="AA339" s="12" t="s">
        <v>38</v>
      </c>
      <c r="AB339" s="12" t="s">
        <v>65</v>
      </c>
      <c r="AC339" s="12" t="s">
        <v>66</v>
      </c>
      <c r="AD339" s="12" t="s">
        <v>67</v>
      </c>
      <c r="AE339" s="12" t="s">
        <v>624</v>
      </c>
      <c r="AF339" s="12" t="s">
        <v>69</v>
      </c>
      <c r="AG339" s="12" t="s">
        <v>118</v>
      </c>
      <c r="AH339" s="12" t="s">
        <v>38</v>
      </c>
      <c r="AI339" s="1" t="str">
        <f>IFERROR(_xlfn.XLOOKUP(Table1[[#This Row],[Audio Url]],Qc!C:C,Qc!F:F),"")</f>
        <v>she didnt said her caste</v>
      </c>
      <c r="AJ339" s="1" t="str">
        <f>IFERROR(_xlfn.XLOOKUP(Table1[[#This Row],[Audio Url]],Qc!C:C,Qc!E:E),"")</f>
        <v>Not Doing It Properly</v>
      </c>
      <c r="AK339" s="12" t="s">
        <v>38</v>
      </c>
      <c r="AL339" s="12" t="s">
        <v>38</v>
      </c>
      <c r="AM339" s="12" t="s">
        <v>43</v>
      </c>
      <c r="AN339" s="1" t="s">
        <v>2243</v>
      </c>
      <c r="AO339" t="str">
        <f>IF(Table1[[#This Row],[Audio Duration (in secs)]]&gt;180,"Greater than 3 Minutes","Less than 3 Minutes")</f>
        <v>Greater than 3 Minutes</v>
      </c>
      <c r="AP33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39" t="str">
        <f>IFERROR(VLOOKUP(Table1[[#This Row],[சாதி/Caste]],MApping!$E$1:$F$10,2,0),"Others")</f>
        <v>Others</v>
      </c>
      <c r="AR339">
        <f>VLOOKUP(Table1[[#This Row],[பாலினம்/Gender]],Factor!$F$26:$I$28,4,0)</f>
        <v>0.8936170212765957</v>
      </c>
      <c r="AS339">
        <f>VLOOKUP(Table1[[#This Row],[பதிலளித்தவரின் வயது/Age Group]],Factor!$F$35:$I$39,4,0)</f>
        <v>0.84</v>
      </c>
      <c r="AT339">
        <f>VLOOKUP(Table1[[#This Row],[பதிலளித்தவரின் வயது/Age Group]]&amp;Table1[[#This Row],[பாலினம்/Gender]],Factor!$A$45:$G$53,7,0)</f>
        <v>0.875</v>
      </c>
      <c r="AU3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39">
        <f>VLOOKUP(Table1[[#This Row],[Rev Caste]],Factor!$F$59:$I$68,4,0)</f>
        <v>5.9154929577464786E-2</v>
      </c>
      <c r="AW339">
        <f>Table1[[#This Row],[2021 Ae Factor]]*Table1[[#This Row],[Age &amp; Gender Factor]]</f>
        <v>0.875</v>
      </c>
      <c r="AX339">
        <f t="shared" si="16"/>
        <v>10.5972644</v>
      </c>
      <c r="AY339">
        <f t="shared" si="17"/>
        <v>78.542946299999997</v>
      </c>
    </row>
    <row r="340" spans="1:51" x14ac:dyDescent="0.25">
      <c r="A340" s="12" t="s">
        <v>1997</v>
      </c>
      <c r="B340" s="12" t="s">
        <v>1998</v>
      </c>
      <c r="C340" s="13">
        <v>45875</v>
      </c>
      <c r="D340" s="12" t="s">
        <v>1999</v>
      </c>
      <c r="E340" s="12" t="s">
        <v>1424</v>
      </c>
      <c r="F340" s="12" t="s">
        <v>2000</v>
      </c>
      <c r="G340" s="12">
        <v>431</v>
      </c>
      <c r="H340" s="12" t="s">
        <v>37</v>
      </c>
      <c r="I340" s="12" t="s">
        <v>49</v>
      </c>
      <c r="J340" s="12" t="s">
        <v>50</v>
      </c>
      <c r="K340" s="12" t="s">
        <v>51</v>
      </c>
      <c r="L340" s="12" t="s">
        <v>52</v>
      </c>
      <c r="M340" s="12" t="s">
        <v>52</v>
      </c>
      <c r="N340" s="12" t="s">
        <v>2001</v>
      </c>
      <c r="O340" s="12" t="s">
        <v>136</v>
      </c>
      <c r="P340" s="12">
        <v>7200497689</v>
      </c>
      <c r="Q340" s="12" t="s">
        <v>82</v>
      </c>
      <c r="R340" s="12" t="s">
        <v>220</v>
      </c>
      <c r="S340" s="12" t="s">
        <v>58</v>
      </c>
      <c r="T340" s="12" t="s">
        <v>99</v>
      </c>
      <c r="U340" s="12" t="s">
        <v>84</v>
      </c>
      <c r="V340" s="12" t="s">
        <v>100</v>
      </c>
      <c r="W340" s="12" t="s">
        <v>101</v>
      </c>
      <c r="X340" s="12" t="s">
        <v>102</v>
      </c>
      <c r="Y340" s="12" t="s">
        <v>289</v>
      </c>
      <c r="Z340" s="12" t="s">
        <v>127</v>
      </c>
      <c r="AA340" s="12" t="s">
        <v>88</v>
      </c>
      <c r="AB340" s="12" t="s">
        <v>59</v>
      </c>
      <c r="AC340" s="12" t="s">
        <v>128</v>
      </c>
      <c r="AD340" s="12" t="s">
        <v>67</v>
      </c>
      <c r="AE340" s="12" t="s">
        <v>102</v>
      </c>
      <c r="AF340" s="12" t="s">
        <v>419</v>
      </c>
      <c r="AG340" s="12" t="s">
        <v>118</v>
      </c>
      <c r="AH340" s="12" t="s">
        <v>42</v>
      </c>
      <c r="AI340" s="1">
        <f>IFERROR(_xlfn.XLOOKUP(Table1[[#This Row],[Audio Url]],Qc!C:C,Qc!F:F),"")</f>
        <v>0</v>
      </c>
      <c r="AJ340" s="1" t="str">
        <f>IFERROR(_xlfn.XLOOKUP(Table1[[#This Row],[Audio Url]],Qc!C:C,Qc!E:E),"")</f>
        <v>Correctly Done</v>
      </c>
      <c r="AK340" s="12" t="s">
        <v>38</v>
      </c>
      <c r="AL340" s="12" t="s">
        <v>38</v>
      </c>
      <c r="AM340" s="12" t="s">
        <v>43</v>
      </c>
      <c r="AN340" s="1" t="s">
        <v>2243</v>
      </c>
      <c r="AO340" t="str">
        <f>IF(Table1[[#This Row],[Audio Duration (in secs)]]&gt;180,"Greater than 3 Minutes","Less than 3 Minutes")</f>
        <v>Greater than 3 Minutes</v>
      </c>
      <c r="AP34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40" t="str">
        <f>IFERROR(VLOOKUP(Table1[[#This Row],[சாதி/Caste]],MApping!$E$1:$F$10,2,0),"Others")</f>
        <v>DEVENDRA KULA VELLALAR</v>
      </c>
      <c r="AR340">
        <f>VLOOKUP(Table1[[#This Row],[பாலினம்/Gender]],Factor!$F$26:$I$28,4,0)</f>
        <v>0.8936170212765957</v>
      </c>
      <c r="AS340">
        <f>VLOOKUP(Table1[[#This Row],[பதிலளித்தவரின் வயது/Age Group]],Factor!$F$35:$I$39,4,0)</f>
        <v>0.84848484848484851</v>
      </c>
      <c r="AT340">
        <f>VLOOKUP(Table1[[#This Row],[பதிலளித்தவரின் வயது/Age Group]]&amp;Table1[[#This Row],[பாலினம்/Gender]],Factor!$A$45:$G$53,7,0)</f>
        <v>0.70000000000000007</v>
      </c>
      <c r="AU3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40">
        <f>VLOOKUP(Table1[[#This Row],[Rev Caste]],Factor!$F$59:$I$68,4,0)</f>
        <v>1.6390243902439026</v>
      </c>
      <c r="AW340">
        <f>Table1[[#This Row],[2021 Ae Factor]]*Table1[[#This Row],[Age &amp; Gender Factor]]</f>
        <v>1.4008399512072141</v>
      </c>
      <c r="AX340">
        <f t="shared" si="16"/>
        <v>10.604351299999999</v>
      </c>
      <c r="AY340">
        <f t="shared" si="17"/>
        <v>78.547183000000004</v>
      </c>
    </row>
    <row r="341" spans="1:51" x14ac:dyDescent="0.25">
      <c r="A341" s="12" t="s">
        <v>2002</v>
      </c>
      <c r="B341" s="12" t="s">
        <v>2003</v>
      </c>
      <c r="C341" s="13">
        <v>45875</v>
      </c>
      <c r="D341" s="12" t="s">
        <v>2004</v>
      </c>
      <c r="E341" s="12" t="s">
        <v>1994</v>
      </c>
      <c r="F341" s="12" t="s">
        <v>2005</v>
      </c>
      <c r="G341" s="12">
        <v>333</v>
      </c>
      <c r="H341" s="12" t="s">
        <v>37</v>
      </c>
      <c r="I341" s="12" t="s">
        <v>1283</v>
      </c>
      <c r="J341" s="12" t="s">
        <v>1284</v>
      </c>
      <c r="K341" s="12" t="s">
        <v>51</v>
      </c>
      <c r="L341" s="12" t="s">
        <v>52</v>
      </c>
      <c r="M341" s="12" t="s">
        <v>52</v>
      </c>
      <c r="N341" s="12" t="s">
        <v>2006</v>
      </c>
      <c r="O341" s="12" t="s">
        <v>136</v>
      </c>
      <c r="P341" s="12">
        <v>8270807115</v>
      </c>
      <c r="Q341" s="12" t="s">
        <v>56</v>
      </c>
      <c r="R341" s="12" t="s">
        <v>98</v>
      </c>
      <c r="S341" s="12" t="s">
        <v>58</v>
      </c>
      <c r="T341" s="12" t="s">
        <v>138</v>
      </c>
      <c r="U341" s="12" t="s">
        <v>60</v>
      </c>
      <c r="V341" s="12" t="s">
        <v>61</v>
      </c>
      <c r="W341" s="1" t="s">
        <v>441</v>
      </c>
      <c r="X341" s="12" t="s">
        <v>296</v>
      </c>
      <c r="Y341" s="12" t="s">
        <v>38</v>
      </c>
      <c r="Z341" s="12" t="s">
        <v>127</v>
      </c>
      <c r="AA341" s="12" t="s">
        <v>139</v>
      </c>
      <c r="AB341" s="12" t="s">
        <v>65</v>
      </c>
      <c r="AC341" s="12" t="s">
        <v>86</v>
      </c>
      <c r="AD341" s="12" t="s">
        <v>67</v>
      </c>
      <c r="AE341" s="12" t="s">
        <v>68</v>
      </c>
      <c r="AF341" s="12" t="s">
        <v>69</v>
      </c>
      <c r="AG341" s="12" t="s">
        <v>89</v>
      </c>
      <c r="AH341" s="12" t="s">
        <v>521</v>
      </c>
      <c r="AI341" s="1">
        <f>IFERROR(_xlfn.XLOOKUP(Table1[[#This Row],[Audio Url]],Qc!C:C,Qc!F:F),"")</f>
        <v>0</v>
      </c>
      <c r="AJ341" s="1" t="str">
        <f>IFERROR(_xlfn.XLOOKUP(Table1[[#This Row],[Audio Url]],Qc!C:C,Qc!E:E),"")</f>
        <v>Correctly Done</v>
      </c>
      <c r="AK341" s="12" t="s">
        <v>38</v>
      </c>
      <c r="AL341" s="12" t="s">
        <v>38</v>
      </c>
      <c r="AM341" s="12" t="s">
        <v>43</v>
      </c>
      <c r="AN341" s="1" t="s">
        <v>2243</v>
      </c>
      <c r="AO341" t="str">
        <f>IF(Table1[[#This Row],[Audio Duration (in secs)]]&gt;180,"Greater than 3 Minutes","Less than 3 Minutes")</f>
        <v>Greater than 3 Minutes</v>
      </c>
      <c r="AP34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41" t="str">
        <f>IFERROR(VLOOKUP(Table1[[#This Row],[சாதி/Caste]],MApping!$E$1:$F$10,2,0),"Others")</f>
        <v>CHOLIA VELLALAR</v>
      </c>
      <c r="AR341">
        <f>VLOOKUP(Table1[[#This Row],[பாலினம்/Gender]],Factor!$F$26:$I$28,4,0)</f>
        <v>0.8936170212765957</v>
      </c>
      <c r="AS341">
        <f>VLOOKUP(Table1[[#This Row],[பதிலளித்தவரின் வயது/Age Group]],Factor!$F$35:$I$39,4,0)</f>
        <v>1.2824427480916032</v>
      </c>
      <c r="AT341">
        <f>VLOOKUP(Table1[[#This Row],[பதிலளித்தவரின் வயது/Age Group]]&amp;Table1[[#This Row],[பாலினம்/Gender]],Factor!$A$45:$G$53,7,0)</f>
        <v>0.95454545454545459</v>
      </c>
      <c r="AU3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1">
        <f>VLOOKUP(Table1[[#This Row],[Rev Caste]],Factor!$F$59:$I$68,4,0)</f>
        <v>1.3125</v>
      </c>
      <c r="AW341">
        <f>Table1[[#This Row],[2021 Ae Factor]]*Table1[[#This Row],[Age &amp; Gender Factor]]</f>
        <v>0.56502758154608668</v>
      </c>
      <c r="AX341">
        <f t="shared" si="16"/>
        <v>10.5973924</v>
      </c>
      <c r="AY341">
        <f t="shared" si="17"/>
        <v>78.542951099999996</v>
      </c>
    </row>
    <row r="342" spans="1:51" x14ac:dyDescent="0.25">
      <c r="A342" s="12" t="s">
        <v>2007</v>
      </c>
      <c r="B342" s="12" t="s">
        <v>2008</v>
      </c>
      <c r="C342" s="13">
        <v>45875</v>
      </c>
      <c r="D342" s="12" t="s">
        <v>2009</v>
      </c>
      <c r="E342" s="12" t="s">
        <v>2010</v>
      </c>
      <c r="F342" s="12" t="s">
        <v>2011</v>
      </c>
      <c r="G342" s="12">
        <v>504</v>
      </c>
      <c r="H342" s="12" t="s">
        <v>37</v>
      </c>
      <c r="I342" s="12" t="s">
        <v>1291</v>
      </c>
      <c r="J342" s="12" t="s">
        <v>1292</v>
      </c>
      <c r="K342" s="12" t="s">
        <v>51</v>
      </c>
      <c r="L342" s="12" t="s">
        <v>52</v>
      </c>
      <c r="M342" s="12" t="s">
        <v>52</v>
      </c>
      <c r="N342" s="12" t="s">
        <v>2012</v>
      </c>
      <c r="O342" s="12" t="s">
        <v>136</v>
      </c>
      <c r="P342" s="12">
        <v>8015853969</v>
      </c>
      <c r="Q342" s="12" t="s">
        <v>361</v>
      </c>
      <c r="R342" s="12" t="s">
        <v>137</v>
      </c>
      <c r="S342" s="12" t="s">
        <v>114</v>
      </c>
      <c r="T342" s="12" t="s">
        <v>59</v>
      </c>
      <c r="U342" s="12" t="s">
        <v>60</v>
      </c>
      <c r="V342" s="12" t="s">
        <v>61</v>
      </c>
      <c r="W342" s="12" t="s">
        <v>62</v>
      </c>
      <c r="X342" s="12" t="s">
        <v>102</v>
      </c>
      <c r="Y342" s="12" t="s">
        <v>289</v>
      </c>
      <c r="Z342" s="12" t="s">
        <v>64</v>
      </c>
      <c r="AA342" s="12" t="s">
        <v>38</v>
      </c>
      <c r="AB342" s="12" t="s">
        <v>65</v>
      </c>
      <c r="AC342" s="12" t="s">
        <v>66</v>
      </c>
      <c r="AD342" s="12" t="s">
        <v>67</v>
      </c>
      <c r="AE342" s="12" t="s">
        <v>68</v>
      </c>
      <c r="AF342" s="12" t="s">
        <v>117</v>
      </c>
      <c r="AG342" s="12" t="s">
        <v>118</v>
      </c>
      <c r="AH342" s="12" t="s">
        <v>42</v>
      </c>
      <c r="AI342" s="1">
        <f>IFERROR(_xlfn.XLOOKUP(Table1[[#This Row],[Audio Url]],Qc!C:C,Qc!F:F),"")</f>
        <v>0</v>
      </c>
      <c r="AJ342" s="1" t="str">
        <f>IFERROR(_xlfn.XLOOKUP(Table1[[#This Row],[Audio Url]],Qc!C:C,Qc!E:E),"")</f>
        <v>Correctly Done</v>
      </c>
      <c r="AK342" s="12" t="s">
        <v>38</v>
      </c>
      <c r="AL342" s="12" t="s">
        <v>38</v>
      </c>
      <c r="AM342" s="12" t="s">
        <v>43</v>
      </c>
      <c r="AN342" s="1" t="s">
        <v>2243</v>
      </c>
      <c r="AO342" t="str">
        <f>IF(Table1[[#This Row],[Audio Duration (in secs)]]&gt;180,"Greater than 3 Minutes","Less than 3 Minutes")</f>
        <v>Greater than 3 Minutes</v>
      </c>
      <c r="AP34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42" t="str">
        <f>IFERROR(VLOOKUP(Table1[[#This Row],[சாதி/Caste]],MApping!$E$1:$F$10,2,0),"Others")</f>
        <v>DEVENDRA KULA VELLALAR</v>
      </c>
      <c r="AR342">
        <f>VLOOKUP(Table1[[#This Row],[பாலினம்/Gender]],Factor!$F$26:$I$28,4,0)</f>
        <v>0.8936170212765957</v>
      </c>
      <c r="AS342">
        <f>VLOOKUP(Table1[[#This Row],[பதிலளித்தவரின் வயது/Age Group]],Factor!$F$35:$I$39,4,0)</f>
        <v>0.96923076923076912</v>
      </c>
      <c r="AT342">
        <f>VLOOKUP(Table1[[#This Row],[பதிலளித்தவரின் வயது/Age Group]]&amp;Table1[[#This Row],[பாலினம்/Gender]],Factor!$A$45:$G$53,7,0)</f>
        <v>1.1666666666666667</v>
      </c>
      <c r="AU3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2">
        <f>VLOOKUP(Table1[[#This Row],[Rev Caste]],Factor!$F$59:$I$68,4,0)</f>
        <v>1.6390243902439026</v>
      </c>
      <c r="AW342">
        <f>Table1[[#This Row],[2021 Ae Factor]]*Table1[[#This Row],[Age &amp; Gender Factor]]</f>
        <v>0.690589266334106</v>
      </c>
      <c r="AX342">
        <f t="shared" si="16"/>
        <v>10.596951199999999</v>
      </c>
      <c r="AY342">
        <f t="shared" si="17"/>
        <v>78.543059600000007</v>
      </c>
    </row>
    <row r="343" spans="1:51" x14ac:dyDescent="0.25">
      <c r="A343" s="12" t="s">
        <v>2013</v>
      </c>
      <c r="B343" s="12" t="s">
        <v>2014</v>
      </c>
      <c r="C343" s="13">
        <v>45875</v>
      </c>
      <c r="D343" s="12" t="s">
        <v>2015</v>
      </c>
      <c r="E343" s="12" t="s">
        <v>1601</v>
      </c>
      <c r="F343" s="12" t="s">
        <v>2016</v>
      </c>
      <c r="G343" s="12">
        <v>469</v>
      </c>
      <c r="H343" s="12" t="s">
        <v>37</v>
      </c>
      <c r="I343" s="12" t="s">
        <v>49</v>
      </c>
      <c r="J343" s="12" t="s">
        <v>50</v>
      </c>
      <c r="K343" s="12" t="s">
        <v>51</v>
      </c>
      <c r="L343" s="12" t="s">
        <v>52</v>
      </c>
      <c r="M343" s="12" t="s">
        <v>52</v>
      </c>
      <c r="N343" s="12" t="s">
        <v>2017</v>
      </c>
      <c r="O343" s="12" t="s">
        <v>136</v>
      </c>
      <c r="P343" s="12">
        <v>9043903442</v>
      </c>
      <c r="Q343" s="12" t="s">
        <v>82</v>
      </c>
      <c r="R343" s="12" t="s">
        <v>83</v>
      </c>
      <c r="S343" s="12" t="s">
        <v>58</v>
      </c>
      <c r="T343" s="12" t="s">
        <v>59</v>
      </c>
      <c r="U343" s="12" t="s">
        <v>302</v>
      </c>
      <c r="V343" s="12" t="s">
        <v>186</v>
      </c>
      <c r="W343" s="12" t="s">
        <v>126</v>
      </c>
      <c r="X343" s="12" t="s">
        <v>63</v>
      </c>
      <c r="Y343" s="12" t="s">
        <v>38</v>
      </c>
      <c r="Z343" s="12" t="s">
        <v>127</v>
      </c>
      <c r="AA343" s="12" t="s">
        <v>139</v>
      </c>
      <c r="AB343" s="12" t="s">
        <v>85</v>
      </c>
      <c r="AC343" s="12" t="s">
        <v>128</v>
      </c>
      <c r="AD343" s="12" t="s">
        <v>67</v>
      </c>
      <c r="AE343" s="12" t="s">
        <v>68</v>
      </c>
      <c r="AF343" s="1" t="s">
        <v>3054</v>
      </c>
      <c r="AG343" s="12" t="s">
        <v>89</v>
      </c>
      <c r="AH343" s="12" t="s">
        <v>2018</v>
      </c>
      <c r="AI343" s="1">
        <f>IFERROR(_xlfn.XLOOKUP(Table1[[#This Row],[Audio Url]],Qc!C:C,Qc!F:F),"")</f>
        <v>0</v>
      </c>
      <c r="AJ343" s="1" t="str">
        <f>IFERROR(_xlfn.XLOOKUP(Table1[[#This Row],[Audio Url]],Qc!C:C,Qc!E:E),"")</f>
        <v>Correctly Done</v>
      </c>
      <c r="AK343" s="12" t="s">
        <v>38</v>
      </c>
      <c r="AL343" s="12" t="s">
        <v>38</v>
      </c>
      <c r="AM343" s="12" t="s">
        <v>43</v>
      </c>
      <c r="AN343" s="1" t="s">
        <v>2243</v>
      </c>
      <c r="AO343" t="str">
        <f>IF(Table1[[#This Row],[Audio Duration (in secs)]]&gt;180,"Greater than 3 Minutes","Less than 3 Minutes")</f>
        <v>Greater than 3 Minutes</v>
      </c>
      <c r="AP34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43" t="str">
        <f>IFERROR(VLOOKUP(Table1[[#This Row],[சாதி/Caste]],MApping!$E$1:$F$10,2,0),"Others")</f>
        <v>Others</v>
      </c>
      <c r="AR343">
        <f>VLOOKUP(Table1[[#This Row],[பாலினம்/Gender]],Factor!$F$26:$I$28,4,0)</f>
        <v>0.8936170212765957</v>
      </c>
      <c r="AS343">
        <f>VLOOKUP(Table1[[#This Row],[பதிலளித்தவரின் வயது/Age Group]],Factor!$F$35:$I$39,4,0)</f>
        <v>0.84848484848484851</v>
      </c>
      <c r="AT343">
        <f>VLOOKUP(Table1[[#This Row],[பதிலளித்தவரின் வயது/Age Group]]&amp;Table1[[#This Row],[பாலினம்/Gender]],Factor!$A$45:$G$53,7,0)</f>
        <v>0.70000000000000007</v>
      </c>
      <c r="AU3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3">
        <f>VLOOKUP(Table1[[#This Row],[Rev Caste]],Factor!$F$59:$I$68,4,0)</f>
        <v>5.9154929577464786E-2</v>
      </c>
      <c r="AW343">
        <f>Table1[[#This Row],[2021 Ae Factor]]*Table1[[#This Row],[Age &amp; Gender Factor]]</f>
        <v>0.70000000000000007</v>
      </c>
      <c r="AX343">
        <f t="shared" si="16"/>
        <v>10.6057887</v>
      </c>
      <c r="AY343">
        <f t="shared" si="17"/>
        <v>78.547624299999995</v>
      </c>
    </row>
    <row r="344" spans="1:51" x14ac:dyDescent="0.25">
      <c r="A344" s="12" t="s">
        <v>2019</v>
      </c>
      <c r="B344" s="12" t="s">
        <v>2020</v>
      </c>
      <c r="C344" s="13">
        <v>45875</v>
      </c>
      <c r="D344" s="12" t="s">
        <v>2021</v>
      </c>
      <c r="E344" s="12" t="s">
        <v>2022</v>
      </c>
      <c r="F344" s="12" t="s">
        <v>2023</v>
      </c>
      <c r="G344" s="12">
        <v>298</v>
      </c>
      <c r="H344" s="12" t="s">
        <v>37</v>
      </c>
      <c r="I344" s="12" t="s">
        <v>1291</v>
      </c>
      <c r="J344" s="12" t="s">
        <v>1292</v>
      </c>
      <c r="K344" s="12" t="s">
        <v>51</v>
      </c>
      <c r="L344" s="12" t="s">
        <v>52</v>
      </c>
      <c r="M344" s="12" t="s">
        <v>52</v>
      </c>
      <c r="N344" s="12" t="s">
        <v>2024</v>
      </c>
      <c r="O344" s="12" t="s">
        <v>136</v>
      </c>
      <c r="P344" s="12">
        <v>9994565076</v>
      </c>
      <c r="Q344" s="12" t="s">
        <v>39</v>
      </c>
      <c r="R344" s="12" t="s">
        <v>137</v>
      </c>
      <c r="S344" s="12" t="s">
        <v>114</v>
      </c>
      <c r="T344" s="12" t="s">
        <v>59</v>
      </c>
      <c r="U344" s="12" t="s">
        <v>84</v>
      </c>
      <c r="V344" s="12" t="s">
        <v>166</v>
      </c>
      <c r="W344" s="12" t="s">
        <v>126</v>
      </c>
      <c r="X344" s="12" t="s">
        <v>102</v>
      </c>
      <c r="Y344" s="12" t="s">
        <v>289</v>
      </c>
      <c r="Z344" s="12" t="s">
        <v>127</v>
      </c>
      <c r="AA344" s="12" t="s">
        <v>100</v>
      </c>
      <c r="AB344" s="12" t="s">
        <v>59</v>
      </c>
      <c r="AC344" s="12" t="s">
        <v>128</v>
      </c>
      <c r="AD344" s="12" t="s">
        <v>116</v>
      </c>
      <c r="AE344" s="12" t="s">
        <v>68</v>
      </c>
      <c r="AF344" s="12" t="s">
        <v>419</v>
      </c>
      <c r="AG344" s="12" t="s">
        <v>89</v>
      </c>
      <c r="AH344" s="12" t="s">
        <v>521</v>
      </c>
      <c r="AI344" s="1">
        <f>IFERROR(_xlfn.XLOOKUP(Table1[[#This Row],[Audio Url]],Qc!C:C,Qc!F:F),"")</f>
        <v>0</v>
      </c>
      <c r="AJ344" s="1" t="str">
        <f>IFERROR(_xlfn.XLOOKUP(Table1[[#This Row],[Audio Url]],Qc!C:C,Qc!E:E),"")</f>
        <v>Correctly Done</v>
      </c>
      <c r="AK344" s="12" t="s">
        <v>38</v>
      </c>
      <c r="AL344" s="12" t="s">
        <v>38</v>
      </c>
      <c r="AM344" s="12" t="s">
        <v>43</v>
      </c>
      <c r="AN344" s="1" t="s">
        <v>2243</v>
      </c>
      <c r="AO344" t="str">
        <f>IF(Table1[[#This Row],[Audio Duration (in secs)]]&gt;180,"Greater than 3 Minutes","Less than 3 Minutes")</f>
        <v>Greater than 3 Minutes</v>
      </c>
      <c r="AP34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44" t="str">
        <f>IFERROR(VLOOKUP(Table1[[#This Row],[சாதி/Caste]],MApping!$E$1:$F$10,2,0),"Others")</f>
        <v>CHOLIA VELLALAR</v>
      </c>
      <c r="AR344">
        <f>VLOOKUP(Table1[[#This Row],[பாலினம்/Gender]],Factor!$F$26:$I$28,4,0)</f>
        <v>0.8936170212765957</v>
      </c>
      <c r="AS344">
        <f>VLOOKUP(Table1[[#This Row],[பதிலளித்தவரின் வயது/Age Group]],Factor!$F$35:$I$39,4,0)</f>
        <v>0.84</v>
      </c>
      <c r="AT344">
        <f>VLOOKUP(Table1[[#This Row],[பதிலளித்தவரின் வயது/Age Group]]&amp;Table1[[#This Row],[பாலினம்/Gender]],Factor!$A$45:$G$53,7,0)</f>
        <v>0.875</v>
      </c>
      <c r="AU3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4">
        <f>VLOOKUP(Table1[[#This Row],[Rev Caste]],Factor!$F$59:$I$68,4,0)</f>
        <v>1.3125</v>
      </c>
      <c r="AW344">
        <f>Table1[[#This Row],[2021 Ae Factor]]*Table1[[#This Row],[Age &amp; Gender Factor]]</f>
        <v>0.875</v>
      </c>
      <c r="AX344">
        <f t="shared" si="16"/>
        <v>10.5975766</v>
      </c>
      <c r="AY344">
        <f t="shared" si="17"/>
        <v>78.542587299999994</v>
      </c>
    </row>
    <row r="345" spans="1:51" x14ac:dyDescent="0.25">
      <c r="A345" s="12" t="s">
        <v>2025</v>
      </c>
      <c r="B345" s="12" t="s">
        <v>2026</v>
      </c>
      <c r="C345" s="13">
        <v>45875</v>
      </c>
      <c r="D345" s="12" t="s">
        <v>2027</v>
      </c>
      <c r="E345" s="12" t="s">
        <v>2028</v>
      </c>
      <c r="F345" s="12" t="s">
        <v>2029</v>
      </c>
      <c r="G345" s="12">
        <v>351</v>
      </c>
      <c r="H345" s="12" t="s">
        <v>37</v>
      </c>
      <c r="I345" s="12" t="s">
        <v>1283</v>
      </c>
      <c r="J345" s="12" t="s">
        <v>1284</v>
      </c>
      <c r="K345" s="12" t="s">
        <v>51</v>
      </c>
      <c r="L345" s="12" t="s">
        <v>52</v>
      </c>
      <c r="M345" s="12" t="s">
        <v>52</v>
      </c>
      <c r="N345" s="12" t="s">
        <v>2030</v>
      </c>
      <c r="O345" s="12" t="s">
        <v>136</v>
      </c>
      <c r="P345" s="12">
        <v>9585967486</v>
      </c>
      <c r="Q345" s="12" t="s">
        <v>82</v>
      </c>
      <c r="R345" s="12" t="s">
        <v>137</v>
      </c>
      <c r="S345" s="12" t="s">
        <v>58</v>
      </c>
      <c r="T345" s="12" t="s">
        <v>99</v>
      </c>
      <c r="U345" s="12" t="s">
        <v>302</v>
      </c>
      <c r="V345" s="12" t="s">
        <v>166</v>
      </c>
      <c r="W345" s="1" t="s">
        <v>441</v>
      </c>
      <c r="X345" s="12" t="s">
        <v>296</v>
      </c>
      <c r="Y345" s="12" t="s">
        <v>38</v>
      </c>
      <c r="Z345" s="12" t="s">
        <v>64</v>
      </c>
      <c r="AA345" s="12" t="s">
        <v>38</v>
      </c>
      <c r="AB345" s="12" t="s">
        <v>59</v>
      </c>
      <c r="AC345" s="12" t="s">
        <v>66</v>
      </c>
      <c r="AD345" s="12" t="s">
        <v>67</v>
      </c>
      <c r="AE345" s="12" t="s">
        <v>102</v>
      </c>
      <c r="AF345" s="12" t="s">
        <v>401</v>
      </c>
      <c r="AG345" s="12" t="s">
        <v>89</v>
      </c>
      <c r="AH345" s="12" t="s">
        <v>38</v>
      </c>
      <c r="AI345" s="1" t="str">
        <f>IFERROR(_xlfn.XLOOKUP(Table1[[#This Row],[Audio Url]],Qc!C:C,Qc!F:F),"")</f>
        <v>she didnt tell her caste</v>
      </c>
      <c r="AJ345" s="1" t="str">
        <f>IFERROR(_xlfn.XLOOKUP(Table1[[#This Row],[Audio Url]],Qc!C:C,Qc!E:E),"")</f>
        <v>Not Doing It Properly</v>
      </c>
      <c r="AK345" s="12" t="s">
        <v>38</v>
      </c>
      <c r="AL345" s="12" t="s">
        <v>38</v>
      </c>
      <c r="AM345" s="12" t="s">
        <v>43</v>
      </c>
      <c r="AN345" s="1" t="s">
        <v>2243</v>
      </c>
      <c r="AO345" t="str">
        <f>IF(Table1[[#This Row],[Audio Duration (in secs)]]&gt;180,"Greater than 3 Minutes","Less than 3 Minutes")</f>
        <v>Greater than 3 Minutes</v>
      </c>
      <c r="AP34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45" t="str">
        <f>IFERROR(VLOOKUP(Table1[[#This Row],[சாதி/Caste]],MApping!$E$1:$F$10,2,0),"Others")</f>
        <v>Others</v>
      </c>
      <c r="AR345">
        <f>VLOOKUP(Table1[[#This Row],[பாலினம்/Gender]],Factor!$F$26:$I$28,4,0)</f>
        <v>0.8936170212765957</v>
      </c>
      <c r="AS345">
        <f>VLOOKUP(Table1[[#This Row],[பதிலளித்தவரின் வயது/Age Group]],Factor!$F$35:$I$39,4,0)</f>
        <v>0.84848484848484851</v>
      </c>
      <c r="AT345">
        <f>VLOOKUP(Table1[[#This Row],[பதிலளித்தவரின் வயது/Age Group]]&amp;Table1[[#This Row],[பாலினம்/Gender]],Factor!$A$45:$G$53,7,0)</f>
        <v>0.70000000000000007</v>
      </c>
      <c r="AU3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45">
        <f>VLOOKUP(Table1[[#This Row],[Rev Caste]],Factor!$F$59:$I$68,4,0)</f>
        <v>5.9154929577464786E-2</v>
      </c>
      <c r="AW345">
        <f>Table1[[#This Row],[2021 Ae Factor]]*Table1[[#This Row],[Age &amp; Gender Factor]]</f>
        <v>0.70000000000000007</v>
      </c>
      <c r="AX345">
        <f t="shared" si="16"/>
        <v>10.597152100000001</v>
      </c>
      <c r="AY345">
        <f t="shared" si="17"/>
        <v>78.543566900000002</v>
      </c>
    </row>
    <row r="346" spans="1:51" x14ac:dyDescent="0.25">
      <c r="A346" s="12" t="s">
        <v>2031</v>
      </c>
      <c r="B346" s="12" t="s">
        <v>2032</v>
      </c>
      <c r="C346" s="13">
        <v>45875</v>
      </c>
      <c r="D346" s="12" t="s">
        <v>2033</v>
      </c>
      <c r="E346" s="12" t="s">
        <v>2034</v>
      </c>
      <c r="F346" s="12" t="s">
        <v>2035</v>
      </c>
      <c r="G346" s="12">
        <v>351</v>
      </c>
      <c r="H346" s="12" t="s">
        <v>37</v>
      </c>
      <c r="I346" s="12" t="s">
        <v>1291</v>
      </c>
      <c r="J346" s="12" t="s">
        <v>1292</v>
      </c>
      <c r="K346" s="12" t="s">
        <v>51</v>
      </c>
      <c r="L346" s="12" t="s">
        <v>52</v>
      </c>
      <c r="M346" s="12" t="s">
        <v>52</v>
      </c>
      <c r="N346" s="12" t="s">
        <v>2036</v>
      </c>
      <c r="O346" s="12" t="s">
        <v>136</v>
      </c>
      <c r="P346" s="12">
        <v>9597325490</v>
      </c>
      <c r="Q346" s="12" t="s">
        <v>39</v>
      </c>
      <c r="R346" s="12" t="s">
        <v>137</v>
      </c>
      <c r="S346" s="12" t="s">
        <v>114</v>
      </c>
      <c r="T346" s="12" t="s">
        <v>59</v>
      </c>
      <c r="U346" s="12" t="s">
        <v>60</v>
      </c>
      <c r="V346" s="12" t="s">
        <v>61</v>
      </c>
      <c r="W346" s="12" t="s">
        <v>62</v>
      </c>
      <c r="X346" s="12" t="s">
        <v>63</v>
      </c>
      <c r="Y346" s="12" t="s">
        <v>38</v>
      </c>
      <c r="Z346" s="12" t="s">
        <v>127</v>
      </c>
      <c r="AA346" s="12" t="s">
        <v>139</v>
      </c>
      <c r="AB346" s="12" t="s">
        <v>65</v>
      </c>
      <c r="AC346" s="12" t="s">
        <v>66</v>
      </c>
      <c r="AD346" s="12" t="s">
        <v>67</v>
      </c>
      <c r="AE346" s="12" t="s">
        <v>68</v>
      </c>
      <c r="AF346" s="12" t="s">
        <v>69</v>
      </c>
      <c r="AG346" s="12" t="s">
        <v>118</v>
      </c>
      <c r="AH346" s="12" t="s">
        <v>42</v>
      </c>
      <c r="AI346" s="1">
        <f>IFERROR(_xlfn.XLOOKUP(Table1[[#This Row],[Audio Url]],Qc!C:C,Qc!F:F),"")</f>
        <v>0</v>
      </c>
      <c r="AJ346" s="1" t="str">
        <f>IFERROR(_xlfn.XLOOKUP(Table1[[#This Row],[Audio Url]],Qc!C:C,Qc!E:E),"")</f>
        <v>Correctly Done</v>
      </c>
      <c r="AK346" s="12" t="s">
        <v>38</v>
      </c>
      <c r="AL346" s="12" t="s">
        <v>38</v>
      </c>
      <c r="AM346" s="12" t="s">
        <v>43</v>
      </c>
      <c r="AN346" s="1" t="s">
        <v>2243</v>
      </c>
      <c r="AO346" t="str">
        <f>IF(Table1[[#This Row],[Audio Duration (in secs)]]&gt;180,"Greater than 3 Minutes","Less than 3 Minutes")</f>
        <v>Greater than 3 Minutes</v>
      </c>
      <c r="AP34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46" t="str">
        <f>IFERROR(VLOOKUP(Table1[[#This Row],[சாதி/Caste]],MApping!$E$1:$F$10,2,0),"Others")</f>
        <v>DEVENDRA KULA VELLALAR</v>
      </c>
      <c r="AR346">
        <f>VLOOKUP(Table1[[#This Row],[பாலினம்/Gender]],Factor!$F$26:$I$28,4,0)</f>
        <v>0.8936170212765957</v>
      </c>
      <c r="AS346">
        <f>VLOOKUP(Table1[[#This Row],[பதிலளித்தவரின் வயது/Age Group]],Factor!$F$35:$I$39,4,0)</f>
        <v>0.84</v>
      </c>
      <c r="AT346">
        <f>VLOOKUP(Table1[[#This Row],[பதிலளித்தவரின் வயது/Age Group]]&amp;Table1[[#This Row],[பாலினம்/Gender]],Factor!$A$45:$G$53,7,0)</f>
        <v>0.875</v>
      </c>
      <c r="AU3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6">
        <f>VLOOKUP(Table1[[#This Row],[Rev Caste]],Factor!$F$59:$I$68,4,0)</f>
        <v>1.6390243902439026</v>
      </c>
      <c r="AW346">
        <f>Table1[[#This Row],[2021 Ae Factor]]*Table1[[#This Row],[Age &amp; Gender Factor]]</f>
        <v>0.5179419497505795</v>
      </c>
      <c r="AX346">
        <f t="shared" si="16"/>
        <v>10.5981617</v>
      </c>
      <c r="AY346">
        <f t="shared" si="17"/>
        <v>78.542349299999998</v>
      </c>
    </row>
    <row r="347" spans="1:51" x14ac:dyDescent="0.25">
      <c r="A347" s="12" t="s">
        <v>2037</v>
      </c>
      <c r="B347" s="12" t="s">
        <v>2038</v>
      </c>
      <c r="C347" s="13">
        <v>45875</v>
      </c>
      <c r="D347" s="12" t="s">
        <v>2039</v>
      </c>
      <c r="E347" s="12" t="s">
        <v>2040</v>
      </c>
      <c r="F347" s="12" t="s">
        <v>2041</v>
      </c>
      <c r="G347" s="12">
        <v>537</v>
      </c>
      <c r="H347" s="12" t="s">
        <v>37</v>
      </c>
      <c r="I347" s="12" t="s">
        <v>49</v>
      </c>
      <c r="J347" s="12" t="s">
        <v>50</v>
      </c>
      <c r="K347" s="12" t="s">
        <v>51</v>
      </c>
      <c r="L347" s="12" t="s">
        <v>52</v>
      </c>
      <c r="M347" s="12" t="s">
        <v>52</v>
      </c>
      <c r="N347" s="12" t="s">
        <v>2042</v>
      </c>
      <c r="O347" s="12" t="s">
        <v>55</v>
      </c>
      <c r="P347" s="12">
        <v>9940979598</v>
      </c>
      <c r="Q347" s="12" t="s">
        <v>39</v>
      </c>
      <c r="R347" s="12" t="s">
        <v>98</v>
      </c>
      <c r="S347" s="12" t="s">
        <v>58</v>
      </c>
      <c r="T347" s="12" t="s">
        <v>59</v>
      </c>
      <c r="U347" s="12" t="s">
        <v>84</v>
      </c>
      <c r="V347" s="12" t="s">
        <v>61</v>
      </c>
      <c r="W347" s="12" t="s">
        <v>62</v>
      </c>
      <c r="X347" s="12" t="s">
        <v>102</v>
      </c>
      <c r="Y347" s="12" t="s">
        <v>289</v>
      </c>
      <c r="Z347" s="12" t="s">
        <v>127</v>
      </c>
      <c r="AA347" s="12" t="s">
        <v>100</v>
      </c>
      <c r="AB347" s="12" t="s">
        <v>65</v>
      </c>
      <c r="AC347" s="12" t="s">
        <v>66</v>
      </c>
      <c r="AD347" s="12" t="s">
        <v>67</v>
      </c>
      <c r="AE347" s="12" t="s">
        <v>102</v>
      </c>
      <c r="AF347" s="12" t="s">
        <v>401</v>
      </c>
      <c r="AG347" s="12" t="s">
        <v>89</v>
      </c>
      <c r="AH347" s="12" t="s">
        <v>2043</v>
      </c>
      <c r="AI347" s="1">
        <f>IFERROR(_xlfn.XLOOKUP(Table1[[#This Row],[Audio Url]],Qc!C:C,Qc!F:F),"")</f>
        <v>0</v>
      </c>
      <c r="AJ347" s="1" t="str">
        <f>IFERROR(_xlfn.XLOOKUP(Table1[[#This Row],[Audio Url]],Qc!C:C,Qc!E:E),"")</f>
        <v>Correctly Done</v>
      </c>
      <c r="AK347" s="12" t="s">
        <v>38</v>
      </c>
      <c r="AL347" s="12" t="s">
        <v>38</v>
      </c>
      <c r="AM347" s="12" t="s">
        <v>43</v>
      </c>
      <c r="AN347" s="1" t="s">
        <v>2243</v>
      </c>
      <c r="AO347" t="str">
        <f>IF(Table1[[#This Row],[Audio Duration (in secs)]]&gt;180,"Greater than 3 Minutes","Less than 3 Minutes")</f>
        <v>Greater than 3 Minutes</v>
      </c>
      <c r="AP34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47" t="str">
        <f>IFERROR(VLOOKUP(Table1[[#This Row],[சாதி/Caste]],MApping!$E$1:$F$10,2,0),"Others")</f>
        <v>Others</v>
      </c>
      <c r="AR347">
        <f>VLOOKUP(Table1[[#This Row],[பாலினம்/Gender]],Factor!$F$26:$I$28,4,0)</f>
        <v>1.1351351351351351</v>
      </c>
      <c r="AS347">
        <f>VLOOKUP(Table1[[#This Row],[பதிலளித்தவரின் வயது/Age Group]],Factor!$F$35:$I$39,4,0)</f>
        <v>0.84</v>
      </c>
      <c r="AT347">
        <f>VLOOKUP(Table1[[#This Row],[பதிலளித்தவரின் வயது/Age Group]]&amp;Table1[[#This Row],[பாலினம்/Gender]],Factor!$A$45:$G$53,7,0)</f>
        <v>0.80769230769230771</v>
      </c>
      <c r="AU3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7">
        <f>VLOOKUP(Table1[[#This Row],[Rev Caste]],Factor!$F$59:$I$68,4,0)</f>
        <v>5.9154929577464786E-2</v>
      </c>
      <c r="AW347">
        <f>Table1[[#This Row],[2021 Ae Factor]]*Table1[[#This Row],[Age &amp; Gender Factor]]</f>
        <v>0.47810026130822719</v>
      </c>
      <c r="AX347">
        <f t="shared" si="16"/>
        <v>10.606126</v>
      </c>
      <c r="AY347">
        <f t="shared" si="17"/>
        <v>78.547896800000004</v>
      </c>
    </row>
    <row r="348" spans="1:51" x14ac:dyDescent="0.25">
      <c r="A348" s="12" t="s">
        <v>2044</v>
      </c>
      <c r="B348" s="12" t="s">
        <v>2045</v>
      </c>
      <c r="C348" s="13">
        <v>45875</v>
      </c>
      <c r="D348" s="12" t="s">
        <v>2046</v>
      </c>
      <c r="E348" s="12" t="s">
        <v>2047</v>
      </c>
      <c r="F348" s="12" t="s">
        <v>2048</v>
      </c>
      <c r="G348" s="12">
        <v>393</v>
      </c>
      <c r="H348" s="12" t="s">
        <v>37</v>
      </c>
      <c r="I348" s="12" t="s">
        <v>1283</v>
      </c>
      <c r="J348" s="12" t="s">
        <v>1284</v>
      </c>
      <c r="K348" s="12" t="s">
        <v>51</v>
      </c>
      <c r="L348" s="12" t="s">
        <v>52</v>
      </c>
      <c r="M348" s="12" t="s">
        <v>52</v>
      </c>
      <c r="N348" s="12" t="s">
        <v>2049</v>
      </c>
      <c r="O348" s="12" t="s">
        <v>136</v>
      </c>
      <c r="P348" s="12">
        <v>8675638673</v>
      </c>
      <c r="Q348" s="12" t="s">
        <v>361</v>
      </c>
      <c r="R348" s="12" t="s">
        <v>57</v>
      </c>
      <c r="S348" s="12" t="s">
        <v>58</v>
      </c>
      <c r="T348" s="12" t="s">
        <v>59</v>
      </c>
      <c r="U348" s="12" t="s">
        <v>302</v>
      </c>
      <c r="V348" s="12" t="s">
        <v>61</v>
      </c>
      <c r="W348" s="12" t="s">
        <v>62</v>
      </c>
      <c r="X348" s="12" t="s">
        <v>296</v>
      </c>
      <c r="Y348" s="12" t="s">
        <v>38</v>
      </c>
      <c r="Z348" s="12" t="s">
        <v>64</v>
      </c>
      <c r="AA348" s="12" t="s">
        <v>38</v>
      </c>
      <c r="AB348" s="12" t="s">
        <v>85</v>
      </c>
      <c r="AC348" s="12" t="s">
        <v>66</v>
      </c>
      <c r="AD348" s="12" t="s">
        <v>67</v>
      </c>
      <c r="AE348" s="12" t="s">
        <v>68</v>
      </c>
      <c r="AF348" s="12" t="s">
        <v>69</v>
      </c>
      <c r="AG348" s="12" t="s">
        <v>89</v>
      </c>
      <c r="AH348" s="12" t="s">
        <v>521</v>
      </c>
      <c r="AI348" s="1">
        <f>IFERROR(_xlfn.XLOOKUP(Table1[[#This Row],[Audio Url]],Qc!C:C,Qc!F:F),"")</f>
        <v>0</v>
      </c>
      <c r="AJ348" s="1" t="str">
        <f>IFERROR(_xlfn.XLOOKUP(Table1[[#This Row],[Audio Url]],Qc!C:C,Qc!E:E),"")</f>
        <v>Correctly Done</v>
      </c>
      <c r="AK348" s="12" t="s">
        <v>38</v>
      </c>
      <c r="AL348" s="12" t="s">
        <v>38</v>
      </c>
      <c r="AM348" s="12" t="s">
        <v>43</v>
      </c>
      <c r="AN348" s="1" t="s">
        <v>2243</v>
      </c>
      <c r="AO348" t="str">
        <f>IF(Table1[[#This Row],[Audio Duration (in secs)]]&gt;180,"Greater than 3 Minutes","Less than 3 Minutes")</f>
        <v>Greater than 3 Minutes</v>
      </c>
      <c r="AP34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48" t="str">
        <f>IFERROR(VLOOKUP(Table1[[#This Row],[சாதி/Caste]],MApping!$E$1:$F$10,2,0),"Others")</f>
        <v>CHOLIA VELLALAR</v>
      </c>
      <c r="AR348">
        <f>VLOOKUP(Table1[[#This Row],[பாலினம்/Gender]],Factor!$F$26:$I$28,4,0)</f>
        <v>0.8936170212765957</v>
      </c>
      <c r="AS348">
        <f>VLOOKUP(Table1[[#This Row],[பதிலளித்தவரின் வயது/Age Group]],Factor!$F$35:$I$39,4,0)</f>
        <v>0.96923076923076912</v>
      </c>
      <c r="AT348">
        <f>VLOOKUP(Table1[[#This Row],[பதிலளித்தவரின் வயது/Age Group]]&amp;Table1[[#This Row],[பாலினம்/Gender]],Factor!$A$45:$G$53,7,0)</f>
        <v>1.1666666666666667</v>
      </c>
      <c r="AU3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8">
        <f>VLOOKUP(Table1[[#This Row],[Rev Caste]],Factor!$F$59:$I$68,4,0)</f>
        <v>1.3125</v>
      </c>
      <c r="AW348">
        <f>Table1[[#This Row],[2021 Ae Factor]]*Table1[[#This Row],[Age &amp; Gender Factor]]</f>
        <v>0.690589266334106</v>
      </c>
      <c r="AX348">
        <f t="shared" si="16"/>
        <v>10.596952399999999</v>
      </c>
      <c r="AY348">
        <f t="shared" si="17"/>
        <v>78.543614300000002</v>
      </c>
    </row>
    <row r="349" spans="1:51" x14ac:dyDescent="0.25">
      <c r="A349" s="12" t="s">
        <v>2050</v>
      </c>
      <c r="B349" s="12" t="s">
        <v>2051</v>
      </c>
      <c r="C349" s="13">
        <v>45875</v>
      </c>
      <c r="D349" s="12" t="s">
        <v>2052</v>
      </c>
      <c r="E349" s="12" t="s">
        <v>2034</v>
      </c>
      <c r="F349" s="12" t="s">
        <v>2053</v>
      </c>
      <c r="G349" s="12">
        <v>235</v>
      </c>
      <c r="H349" s="12" t="s">
        <v>37</v>
      </c>
      <c r="I349" s="12" t="s">
        <v>1291</v>
      </c>
      <c r="J349" s="12" t="s">
        <v>1292</v>
      </c>
      <c r="K349" s="12" t="s">
        <v>51</v>
      </c>
      <c r="L349" s="12" t="s">
        <v>52</v>
      </c>
      <c r="M349" s="12" t="s">
        <v>52</v>
      </c>
      <c r="N349" s="12" t="s">
        <v>2054</v>
      </c>
      <c r="O349" s="12" t="s">
        <v>136</v>
      </c>
      <c r="P349" s="12">
        <v>9677329206</v>
      </c>
      <c r="Q349" s="12" t="s">
        <v>56</v>
      </c>
      <c r="R349" s="12" t="s">
        <v>137</v>
      </c>
      <c r="S349" s="12" t="s">
        <v>58</v>
      </c>
      <c r="T349" s="12" t="s">
        <v>59</v>
      </c>
      <c r="U349" s="12" t="s">
        <v>60</v>
      </c>
      <c r="V349" s="12" t="s">
        <v>61</v>
      </c>
      <c r="W349" s="12" t="s">
        <v>62</v>
      </c>
      <c r="X349" s="12" t="s">
        <v>102</v>
      </c>
      <c r="Y349" s="12" t="s">
        <v>96</v>
      </c>
      <c r="Z349" s="12" t="s">
        <v>127</v>
      </c>
      <c r="AA349" s="12" t="s">
        <v>88</v>
      </c>
      <c r="AB349" s="12" t="s">
        <v>59</v>
      </c>
      <c r="AC349" s="12" t="s">
        <v>128</v>
      </c>
      <c r="AD349" s="12" t="s">
        <v>67</v>
      </c>
      <c r="AE349" s="12" t="s">
        <v>68</v>
      </c>
      <c r="AF349" s="12" t="s">
        <v>401</v>
      </c>
      <c r="AG349" s="12" t="s">
        <v>89</v>
      </c>
      <c r="AH349" s="12" t="s">
        <v>2779</v>
      </c>
      <c r="AI349" s="1" t="str">
        <f>IFERROR(_xlfn.XLOOKUP(Table1[[#This Row],[Audio Url]],Qc!C:C,Qc!F:F),"")</f>
        <v>she said udaiyar as her caste</v>
      </c>
      <c r="AJ349" s="1" t="str">
        <f>IFERROR(_xlfn.XLOOKUP(Table1[[#This Row],[Audio Url]],Qc!C:C,Qc!E:E),"")</f>
        <v>Correctly Done</v>
      </c>
      <c r="AK349" s="12" t="s">
        <v>38</v>
      </c>
      <c r="AL349" s="12" t="s">
        <v>38</v>
      </c>
      <c r="AM349" s="12" t="s">
        <v>43</v>
      </c>
      <c r="AN349" s="1" t="s">
        <v>2243</v>
      </c>
      <c r="AO349" t="str">
        <f>IF(Table1[[#This Row],[Audio Duration (in secs)]]&gt;180,"Greater than 3 Minutes","Less than 3 Minutes")</f>
        <v>Greater than 3 Minutes</v>
      </c>
      <c r="AP34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49" t="str">
        <f>IFERROR(VLOOKUP(Table1[[#This Row],[சாதி/Caste]],MApping!$E$1:$F$10,2,0),"Others")</f>
        <v>Others</v>
      </c>
      <c r="AR349">
        <f>VLOOKUP(Table1[[#This Row],[பாலினம்/Gender]],Factor!$F$26:$I$28,4,0)</f>
        <v>0.8936170212765957</v>
      </c>
      <c r="AS349">
        <f>VLOOKUP(Table1[[#This Row],[பதிலளித்தவரின் வயது/Age Group]],Factor!$F$35:$I$39,4,0)</f>
        <v>1.2824427480916032</v>
      </c>
      <c r="AT349">
        <f>VLOOKUP(Table1[[#This Row],[பதிலளித்தவரின் வயது/Age Group]]&amp;Table1[[#This Row],[பாலினம்/Gender]],Factor!$A$45:$G$53,7,0)</f>
        <v>0.95454545454545459</v>
      </c>
      <c r="AU3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49">
        <f>VLOOKUP(Table1[[#This Row],[Rev Caste]],Factor!$F$59:$I$68,4,0)</f>
        <v>5.9154929577464786E-2</v>
      </c>
      <c r="AW349">
        <f>Table1[[#This Row],[2021 Ae Factor]]*Table1[[#This Row],[Age &amp; Gender Factor]]</f>
        <v>0.56502758154608668</v>
      </c>
      <c r="AX349">
        <f t="shared" si="16"/>
        <v>10.5979595</v>
      </c>
      <c r="AY349">
        <f t="shared" si="17"/>
        <v>78.542332500000001</v>
      </c>
    </row>
    <row r="350" spans="1:51" x14ac:dyDescent="0.25">
      <c r="A350" s="12" t="s">
        <v>2055</v>
      </c>
      <c r="B350" s="12" t="s">
        <v>2056</v>
      </c>
      <c r="C350" s="13">
        <v>45875</v>
      </c>
      <c r="D350" s="12" t="s">
        <v>2057</v>
      </c>
      <c r="E350" s="12" t="s">
        <v>2028</v>
      </c>
      <c r="F350" s="12" t="s">
        <v>2058</v>
      </c>
      <c r="G350" s="12">
        <v>281</v>
      </c>
      <c r="H350" s="12" t="s">
        <v>37</v>
      </c>
      <c r="I350" s="12" t="s">
        <v>1283</v>
      </c>
      <c r="J350" s="12" t="s">
        <v>1284</v>
      </c>
      <c r="K350" s="12" t="s">
        <v>51</v>
      </c>
      <c r="L350" s="12" t="s">
        <v>52</v>
      </c>
      <c r="M350" s="12" t="s">
        <v>52</v>
      </c>
      <c r="N350" s="12" t="s">
        <v>2059</v>
      </c>
      <c r="O350" s="12" t="s">
        <v>136</v>
      </c>
      <c r="P350" s="12">
        <v>8610208825</v>
      </c>
      <c r="Q350" s="12" t="s">
        <v>56</v>
      </c>
      <c r="R350" s="12" t="s">
        <v>98</v>
      </c>
      <c r="S350" s="12" t="s">
        <v>58</v>
      </c>
      <c r="T350" s="12" t="s">
        <v>59</v>
      </c>
      <c r="U350" s="12" t="s">
        <v>60</v>
      </c>
      <c r="V350" s="12" t="s">
        <v>61</v>
      </c>
      <c r="W350" s="12" t="s">
        <v>62</v>
      </c>
      <c r="X350" s="12" t="s">
        <v>102</v>
      </c>
      <c r="Y350" s="12" t="s">
        <v>96</v>
      </c>
      <c r="Z350" s="12" t="s">
        <v>64</v>
      </c>
      <c r="AA350" s="12" t="s">
        <v>38</v>
      </c>
      <c r="AB350" s="12" t="s">
        <v>59</v>
      </c>
      <c r="AC350" s="12" t="s">
        <v>86</v>
      </c>
      <c r="AD350" s="12" t="s">
        <v>67</v>
      </c>
      <c r="AE350" s="12" t="s">
        <v>68</v>
      </c>
      <c r="AF350" s="12" t="s">
        <v>69</v>
      </c>
      <c r="AG350" s="12" t="s">
        <v>70</v>
      </c>
      <c r="AH350" s="12" t="s">
        <v>2829</v>
      </c>
      <c r="AI350" s="1" t="str">
        <f>IFERROR(_xlfn.XLOOKUP(Table1[[#This Row],[Audio Url]],Qc!C:C,Qc!F:F),"")</f>
        <v>she said her MBC Isaivellalar</v>
      </c>
      <c r="AJ350" s="1" t="str">
        <f>IFERROR(_xlfn.XLOOKUP(Table1[[#This Row],[Audio Url]],Qc!C:C,Qc!E:E),"")</f>
        <v>Correctly Done</v>
      </c>
      <c r="AK350" s="12" t="s">
        <v>38</v>
      </c>
      <c r="AL350" s="12" t="s">
        <v>38</v>
      </c>
      <c r="AM350" s="12" t="s">
        <v>43</v>
      </c>
      <c r="AN350" s="1" t="s">
        <v>2243</v>
      </c>
      <c r="AO350" t="str">
        <f>IF(Table1[[#This Row],[Audio Duration (in secs)]]&gt;180,"Greater than 3 Minutes","Less than 3 Minutes")</f>
        <v>Greater than 3 Minutes</v>
      </c>
      <c r="AP35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50" t="str">
        <f>IFERROR(VLOOKUP(Table1[[#This Row],[சாதி/Caste]],MApping!$E$1:$F$10,2,0),"Others")</f>
        <v>Others</v>
      </c>
      <c r="AR350">
        <f>VLOOKUP(Table1[[#This Row],[பாலினம்/Gender]],Factor!$F$26:$I$28,4,0)</f>
        <v>0.8936170212765957</v>
      </c>
      <c r="AS350">
        <f>VLOOKUP(Table1[[#This Row],[பதிலளித்தவரின் வயது/Age Group]],Factor!$F$35:$I$39,4,0)</f>
        <v>1.2824427480916032</v>
      </c>
      <c r="AT350">
        <f>VLOOKUP(Table1[[#This Row],[பதிலளித்தவரின் வயது/Age Group]]&amp;Table1[[#This Row],[பாலினம்/Gender]],Factor!$A$45:$G$53,7,0)</f>
        <v>0.95454545454545459</v>
      </c>
      <c r="AU3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0">
        <f>VLOOKUP(Table1[[#This Row],[Rev Caste]],Factor!$F$59:$I$68,4,0)</f>
        <v>5.9154929577464786E-2</v>
      </c>
      <c r="AW350">
        <f>Table1[[#This Row],[2021 Ae Factor]]*Table1[[#This Row],[Age &amp; Gender Factor]]</f>
        <v>0.56502758154608668</v>
      </c>
      <c r="AX350">
        <f t="shared" si="16"/>
        <v>10.5978671</v>
      </c>
      <c r="AY350">
        <f t="shared" si="17"/>
        <v>78.544045999999994</v>
      </c>
    </row>
    <row r="351" spans="1:51" x14ac:dyDescent="0.25">
      <c r="A351" s="12" t="s">
        <v>2060</v>
      </c>
      <c r="B351" s="12" t="s">
        <v>2061</v>
      </c>
      <c r="C351" s="13">
        <v>45875</v>
      </c>
      <c r="D351" s="12" t="s">
        <v>2062</v>
      </c>
      <c r="E351" s="12" t="s">
        <v>2028</v>
      </c>
      <c r="F351" s="12" t="s">
        <v>2063</v>
      </c>
      <c r="G351" s="12">
        <v>292</v>
      </c>
      <c r="H351" s="12" t="s">
        <v>37</v>
      </c>
      <c r="I351" s="12" t="s">
        <v>1291</v>
      </c>
      <c r="J351" s="12" t="s">
        <v>1292</v>
      </c>
      <c r="K351" s="12" t="s">
        <v>51</v>
      </c>
      <c r="L351" s="12" t="s">
        <v>52</v>
      </c>
      <c r="M351" s="12" t="s">
        <v>52</v>
      </c>
      <c r="N351" s="12" t="s">
        <v>2064</v>
      </c>
      <c r="O351" s="12" t="s">
        <v>136</v>
      </c>
      <c r="P351" s="12">
        <v>9585054650</v>
      </c>
      <c r="Q351" s="12" t="s">
        <v>82</v>
      </c>
      <c r="R351" s="12" t="s">
        <v>137</v>
      </c>
      <c r="S351" s="12" t="s">
        <v>114</v>
      </c>
      <c r="T351" s="12" t="s">
        <v>59</v>
      </c>
      <c r="U351" s="12" t="s">
        <v>302</v>
      </c>
      <c r="V351" s="12" t="s">
        <v>166</v>
      </c>
      <c r="W351" s="1" t="s">
        <v>441</v>
      </c>
      <c r="X351" s="12" t="s">
        <v>63</v>
      </c>
      <c r="Y351" s="12" t="s">
        <v>38</v>
      </c>
      <c r="Z351" s="12" t="s">
        <v>127</v>
      </c>
      <c r="AA351" s="12" t="s">
        <v>139</v>
      </c>
      <c r="AB351" s="12" t="s">
        <v>85</v>
      </c>
      <c r="AC351" s="12" t="s">
        <v>66</v>
      </c>
      <c r="AD351" s="12" t="s">
        <v>116</v>
      </c>
      <c r="AE351" s="12" t="s">
        <v>624</v>
      </c>
      <c r="AF351" s="12" t="s">
        <v>69</v>
      </c>
      <c r="AG351" s="12" t="s">
        <v>89</v>
      </c>
      <c r="AH351" s="12" t="s">
        <v>521</v>
      </c>
      <c r="AI351" s="1">
        <f>IFERROR(_xlfn.XLOOKUP(Table1[[#This Row],[Audio Url]],Qc!C:C,Qc!F:F),"")</f>
        <v>0</v>
      </c>
      <c r="AJ351" s="1" t="str">
        <f>IFERROR(_xlfn.XLOOKUP(Table1[[#This Row],[Audio Url]],Qc!C:C,Qc!E:E),"")</f>
        <v>Correctly Done</v>
      </c>
      <c r="AK351" s="12" t="s">
        <v>38</v>
      </c>
      <c r="AL351" s="12" t="s">
        <v>38</v>
      </c>
      <c r="AM351" s="12" t="s">
        <v>43</v>
      </c>
      <c r="AN351" s="1" t="s">
        <v>2243</v>
      </c>
      <c r="AO351" t="str">
        <f>IF(Table1[[#This Row],[Audio Duration (in secs)]]&gt;180,"Greater than 3 Minutes","Less than 3 Minutes")</f>
        <v>Greater than 3 Minutes</v>
      </c>
      <c r="AP35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51" t="str">
        <f>IFERROR(VLOOKUP(Table1[[#This Row],[சாதி/Caste]],MApping!$E$1:$F$10,2,0),"Others")</f>
        <v>CHOLIA VELLALAR</v>
      </c>
      <c r="AR351">
        <f>VLOOKUP(Table1[[#This Row],[பாலினம்/Gender]],Factor!$F$26:$I$28,4,0)</f>
        <v>0.8936170212765957</v>
      </c>
      <c r="AS351">
        <f>VLOOKUP(Table1[[#This Row],[பதிலளித்தவரின் வயது/Age Group]],Factor!$F$35:$I$39,4,0)</f>
        <v>0.84848484848484851</v>
      </c>
      <c r="AT351">
        <f>VLOOKUP(Table1[[#This Row],[பதிலளித்தவரின் வயது/Age Group]]&amp;Table1[[#This Row],[பாலினம்/Gender]],Factor!$A$45:$G$53,7,0)</f>
        <v>0.70000000000000007</v>
      </c>
      <c r="AU3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1">
        <f>VLOOKUP(Table1[[#This Row],[Rev Caste]],Factor!$F$59:$I$68,4,0)</f>
        <v>1.3125</v>
      </c>
      <c r="AW351">
        <f>Table1[[#This Row],[2021 Ae Factor]]*Table1[[#This Row],[Age &amp; Gender Factor]]</f>
        <v>0.70000000000000007</v>
      </c>
      <c r="AX351">
        <f t="shared" si="16"/>
        <v>10.5978724</v>
      </c>
      <c r="AY351">
        <f t="shared" si="17"/>
        <v>78.544044200000002</v>
      </c>
    </row>
    <row r="352" spans="1:51" x14ac:dyDescent="0.25">
      <c r="A352" s="12" t="s">
        <v>2065</v>
      </c>
      <c r="B352" s="12" t="s">
        <v>2066</v>
      </c>
      <c r="C352" s="13">
        <v>45875</v>
      </c>
      <c r="D352" s="12" t="s">
        <v>2067</v>
      </c>
      <c r="E352" s="12" t="s">
        <v>2028</v>
      </c>
      <c r="F352" s="12" t="s">
        <v>2068</v>
      </c>
      <c r="G352" s="12">
        <v>318</v>
      </c>
      <c r="H352" s="12" t="s">
        <v>37</v>
      </c>
      <c r="I352" s="12" t="s">
        <v>1283</v>
      </c>
      <c r="J352" s="12" t="s">
        <v>1284</v>
      </c>
      <c r="K352" s="12" t="s">
        <v>51</v>
      </c>
      <c r="L352" s="12" t="s">
        <v>52</v>
      </c>
      <c r="M352" s="12" t="s">
        <v>52</v>
      </c>
      <c r="N352" s="12" t="s">
        <v>2069</v>
      </c>
      <c r="O352" s="1" t="s">
        <v>136</v>
      </c>
      <c r="P352" s="12">
        <v>8870050530</v>
      </c>
      <c r="Q352" s="12" t="s">
        <v>361</v>
      </c>
      <c r="R352" s="12" t="s">
        <v>137</v>
      </c>
      <c r="S352" s="12" t="s">
        <v>58</v>
      </c>
      <c r="T352" s="12" t="s">
        <v>59</v>
      </c>
      <c r="U352" s="12" t="s">
        <v>60</v>
      </c>
      <c r="V352" s="12" t="s">
        <v>166</v>
      </c>
      <c r="W352" s="1" t="s">
        <v>441</v>
      </c>
      <c r="X352" s="12" t="s">
        <v>296</v>
      </c>
      <c r="Y352" s="12" t="s">
        <v>38</v>
      </c>
      <c r="Z352" s="12" t="s">
        <v>64</v>
      </c>
      <c r="AA352" s="12" t="s">
        <v>38</v>
      </c>
      <c r="AB352" s="12" t="s">
        <v>59</v>
      </c>
      <c r="AC352" s="12" t="s">
        <v>66</v>
      </c>
      <c r="AD352" s="12" t="s">
        <v>67</v>
      </c>
      <c r="AE352" s="12" t="s">
        <v>68</v>
      </c>
      <c r="AF352" s="1" t="s">
        <v>3054</v>
      </c>
      <c r="AG352" s="12" t="s">
        <v>89</v>
      </c>
      <c r="AH352" s="12" t="s">
        <v>521</v>
      </c>
      <c r="AI352" s="1">
        <f>IFERROR(_xlfn.XLOOKUP(Table1[[#This Row],[Audio Url]],Qc!C:C,Qc!F:F),"")</f>
        <v>0</v>
      </c>
      <c r="AJ352" s="1" t="str">
        <f>IFERROR(_xlfn.XLOOKUP(Table1[[#This Row],[Audio Url]],Qc!C:C,Qc!E:E),"")</f>
        <v>Correctly Done</v>
      </c>
      <c r="AK352" s="12" t="s">
        <v>38</v>
      </c>
      <c r="AL352" s="12" t="s">
        <v>38</v>
      </c>
      <c r="AM352" s="12" t="s">
        <v>43</v>
      </c>
      <c r="AN352" s="1" t="s">
        <v>2243</v>
      </c>
      <c r="AO352" t="str">
        <f>IF(Table1[[#This Row],[Audio Duration (in secs)]]&gt;180,"Greater than 3 Minutes","Less than 3 Minutes")</f>
        <v>Greater than 3 Minutes</v>
      </c>
      <c r="AP35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52" t="str">
        <f>IFERROR(VLOOKUP(Table1[[#This Row],[சாதி/Caste]],MApping!$E$1:$F$10,2,0),"Others")</f>
        <v>CHOLIA VELLALAR</v>
      </c>
      <c r="AR352">
        <f>VLOOKUP(Table1[[#This Row],[பாலினம்/Gender]],Factor!$F$26:$I$28,4,0)</f>
        <v>0.8936170212765957</v>
      </c>
      <c r="AS352">
        <f>VLOOKUP(Table1[[#This Row],[பதிலளித்தவரின் வயது/Age Group]],Factor!$F$35:$I$39,4,0)</f>
        <v>0.96923076923076912</v>
      </c>
      <c r="AT352">
        <f>VLOOKUP(Table1[[#This Row],[பதிலளித்தவரின் வயது/Age Group]]&amp;Table1[[#This Row],[பாலினம்/Gender]],Factor!$A$45:$G$53,7,0)</f>
        <v>1.1666666666666667</v>
      </c>
      <c r="AU3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52">
        <f>VLOOKUP(Table1[[#This Row],[Rev Caste]],Factor!$F$59:$I$68,4,0)</f>
        <v>1.3125</v>
      </c>
      <c r="AW352">
        <f>Table1[[#This Row],[2021 Ae Factor]]*Table1[[#This Row],[Age &amp; Gender Factor]]</f>
        <v>1.1666666666666667</v>
      </c>
      <c r="AX352">
        <f t="shared" si="16"/>
        <v>10.597859700000001</v>
      </c>
      <c r="AY352">
        <f t="shared" si="17"/>
        <v>78.544058500000006</v>
      </c>
    </row>
    <row r="353" spans="1:51" x14ac:dyDescent="0.25">
      <c r="A353" s="12" t="s">
        <v>2070</v>
      </c>
      <c r="B353" s="12" t="s">
        <v>2071</v>
      </c>
      <c r="C353" s="13">
        <v>45875</v>
      </c>
      <c r="D353" s="12" t="s">
        <v>2072</v>
      </c>
      <c r="E353" s="12" t="s">
        <v>2028</v>
      </c>
      <c r="F353" s="12" t="s">
        <v>2073</v>
      </c>
      <c r="G353" s="12">
        <v>344</v>
      </c>
      <c r="H353" s="12" t="s">
        <v>37</v>
      </c>
      <c r="I353" s="12" t="s">
        <v>1291</v>
      </c>
      <c r="J353" s="12" t="s">
        <v>1292</v>
      </c>
      <c r="K353" s="12" t="s">
        <v>51</v>
      </c>
      <c r="L353" s="12" t="s">
        <v>52</v>
      </c>
      <c r="M353" s="12" t="s">
        <v>52</v>
      </c>
      <c r="N353" s="12" t="s">
        <v>2074</v>
      </c>
      <c r="O353" s="12" t="s">
        <v>136</v>
      </c>
      <c r="P353" s="12">
        <v>9597930255</v>
      </c>
      <c r="Q353" s="12" t="s">
        <v>361</v>
      </c>
      <c r="R353" s="12" t="s">
        <v>137</v>
      </c>
      <c r="S353" s="12" t="s">
        <v>1886</v>
      </c>
      <c r="T353" s="12" t="s">
        <v>138</v>
      </c>
      <c r="U353" s="12" t="s">
        <v>60</v>
      </c>
      <c r="V353" s="12" t="s">
        <v>61</v>
      </c>
      <c r="W353" s="12" t="s">
        <v>62</v>
      </c>
      <c r="X353" s="12" t="s">
        <v>63</v>
      </c>
      <c r="Y353" s="12" t="s">
        <v>38</v>
      </c>
      <c r="Z353" s="12" t="s">
        <v>64</v>
      </c>
      <c r="AA353" s="12" t="s">
        <v>38</v>
      </c>
      <c r="AB353" s="12" t="s">
        <v>85</v>
      </c>
      <c r="AC353" s="12" t="s">
        <v>86</v>
      </c>
      <c r="AD353" s="12" t="s">
        <v>67</v>
      </c>
      <c r="AE353" s="12" t="s">
        <v>68</v>
      </c>
      <c r="AF353" s="12" t="s">
        <v>104</v>
      </c>
      <c r="AG353" s="12" t="s">
        <v>70</v>
      </c>
      <c r="AH353" s="12" t="s">
        <v>2776</v>
      </c>
      <c r="AI353" s="1" t="str">
        <f>IFERROR(_xlfn.XLOOKUP(Table1[[#This Row],[Audio Url]],Qc!C:C,Qc!F:F),"")</f>
        <v>she said chettiyar as her caste</v>
      </c>
      <c r="AJ353" s="1" t="str">
        <f>IFERROR(_xlfn.XLOOKUP(Table1[[#This Row],[Audio Url]],Qc!C:C,Qc!E:E),"")</f>
        <v>Correctly Done</v>
      </c>
      <c r="AK353" s="12" t="s">
        <v>38</v>
      </c>
      <c r="AL353" s="12" t="s">
        <v>38</v>
      </c>
      <c r="AM353" s="12" t="s">
        <v>43</v>
      </c>
      <c r="AN353" s="1" t="s">
        <v>2243</v>
      </c>
      <c r="AO353" t="str">
        <f>IF(Table1[[#This Row],[Audio Duration (in secs)]]&gt;180,"Greater than 3 Minutes","Less than 3 Minutes")</f>
        <v>Greater than 3 Minutes</v>
      </c>
      <c r="AP35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53" t="str">
        <f>IFERROR(VLOOKUP(Table1[[#This Row],[சாதி/Caste]],MApping!$E$1:$F$10,2,0),"Others")</f>
        <v>Others</v>
      </c>
      <c r="AR353">
        <f>VLOOKUP(Table1[[#This Row],[பாலினம்/Gender]],Factor!$F$26:$I$28,4,0)</f>
        <v>0.8936170212765957</v>
      </c>
      <c r="AS353">
        <f>VLOOKUP(Table1[[#This Row],[பதிலளித்தவரின் வயது/Age Group]],Factor!$F$35:$I$39,4,0)</f>
        <v>0.96923076923076912</v>
      </c>
      <c r="AT353">
        <f>VLOOKUP(Table1[[#This Row],[பதிலளித்தவரின் வயது/Age Group]]&amp;Table1[[#This Row],[பாலினம்/Gender]],Factor!$A$45:$G$53,7,0)</f>
        <v>1.1666666666666667</v>
      </c>
      <c r="AU3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3">
        <f>VLOOKUP(Table1[[#This Row],[Rev Caste]],Factor!$F$59:$I$68,4,0)</f>
        <v>5.9154929577464786E-2</v>
      </c>
      <c r="AW353">
        <f>Table1[[#This Row],[2021 Ae Factor]]*Table1[[#This Row],[Age &amp; Gender Factor]]</f>
        <v>0.690589266334106</v>
      </c>
      <c r="AX353">
        <f t="shared" si="16"/>
        <v>10.597871700000001</v>
      </c>
      <c r="AY353">
        <f t="shared" si="17"/>
        <v>78.544040499999994</v>
      </c>
    </row>
    <row r="354" spans="1:51" x14ac:dyDescent="0.25">
      <c r="A354" s="12" t="s">
        <v>2075</v>
      </c>
      <c r="B354" s="12" t="s">
        <v>2076</v>
      </c>
      <c r="C354" s="13">
        <v>45875</v>
      </c>
      <c r="D354" s="12" t="s">
        <v>2077</v>
      </c>
      <c r="E354" s="12" t="s">
        <v>2028</v>
      </c>
      <c r="F354" s="12" t="s">
        <v>2078</v>
      </c>
      <c r="G354" s="12">
        <v>259</v>
      </c>
      <c r="H354" s="12" t="s">
        <v>37</v>
      </c>
      <c r="I354" s="12" t="s">
        <v>1283</v>
      </c>
      <c r="J354" s="12" t="s">
        <v>1284</v>
      </c>
      <c r="K354" s="12" t="s">
        <v>51</v>
      </c>
      <c r="L354" s="12" t="s">
        <v>52</v>
      </c>
      <c r="M354" s="12" t="s">
        <v>52</v>
      </c>
      <c r="N354" s="12" t="s">
        <v>2079</v>
      </c>
      <c r="O354" s="12" t="s">
        <v>136</v>
      </c>
      <c r="P354" s="12">
        <v>9943366863</v>
      </c>
      <c r="Q354" s="12" t="s">
        <v>361</v>
      </c>
      <c r="R354" s="12" t="s">
        <v>137</v>
      </c>
      <c r="S354" s="12" t="s">
        <v>58</v>
      </c>
      <c r="T354" s="12" t="s">
        <v>59</v>
      </c>
      <c r="U354" s="12" t="s">
        <v>60</v>
      </c>
      <c r="V354" s="12" t="s">
        <v>61</v>
      </c>
      <c r="W354" s="12" t="s">
        <v>62</v>
      </c>
      <c r="X354" s="12" t="s">
        <v>296</v>
      </c>
      <c r="Y354" s="12" t="s">
        <v>38</v>
      </c>
      <c r="Z354" s="12" t="s">
        <v>64</v>
      </c>
      <c r="AA354" s="12" t="s">
        <v>38</v>
      </c>
      <c r="AB354" s="12" t="s">
        <v>65</v>
      </c>
      <c r="AC354" s="12" t="s">
        <v>86</v>
      </c>
      <c r="AD354" s="12" t="s">
        <v>67</v>
      </c>
      <c r="AE354" s="12" t="s">
        <v>68</v>
      </c>
      <c r="AF354" s="12" t="s">
        <v>69</v>
      </c>
      <c r="AG354" s="12" t="s">
        <v>89</v>
      </c>
      <c r="AH354" s="12" t="s">
        <v>2776</v>
      </c>
      <c r="AI354" s="1" t="str">
        <f>IFERROR(_xlfn.XLOOKUP(Table1[[#This Row],[Audio Url]],Qc!C:C,Qc!F:F),"")</f>
        <v>she said chettiyar as her caste</v>
      </c>
      <c r="AJ354" s="1" t="str">
        <f>IFERROR(_xlfn.XLOOKUP(Table1[[#This Row],[Audio Url]],Qc!C:C,Qc!E:E),"")</f>
        <v>Correctly Done</v>
      </c>
      <c r="AK354" s="12" t="s">
        <v>38</v>
      </c>
      <c r="AL354" s="12" t="s">
        <v>38</v>
      </c>
      <c r="AM354" s="12" t="s">
        <v>43</v>
      </c>
      <c r="AN354" s="1" t="s">
        <v>2243</v>
      </c>
      <c r="AO354" t="str">
        <f>IF(Table1[[#This Row],[Audio Duration (in secs)]]&gt;180,"Greater than 3 Minutes","Less than 3 Minutes")</f>
        <v>Greater than 3 Minutes</v>
      </c>
      <c r="AP35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54" t="str">
        <f>IFERROR(VLOOKUP(Table1[[#This Row],[சாதி/Caste]],MApping!$E$1:$F$10,2,0),"Others")</f>
        <v>Others</v>
      </c>
      <c r="AR354">
        <f>VLOOKUP(Table1[[#This Row],[பாலினம்/Gender]],Factor!$F$26:$I$28,4,0)</f>
        <v>0.8936170212765957</v>
      </c>
      <c r="AS354">
        <f>VLOOKUP(Table1[[#This Row],[பதிலளித்தவரின் வயது/Age Group]],Factor!$F$35:$I$39,4,0)</f>
        <v>0.96923076923076912</v>
      </c>
      <c r="AT354">
        <f>VLOOKUP(Table1[[#This Row],[பதிலளித்தவரின் வயது/Age Group]]&amp;Table1[[#This Row],[பாலினம்/Gender]],Factor!$A$45:$G$53,7,0)</f>
        <v>1.1666666666666667</v>
      </c>
      <c r="AU3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4">
        <f>VLOOKUP(Table1[[#This Row],[Rev Caste]],Factor!$F$59:$I$68,4,0)</f>
        <v>5.9154929577464786E-2</v>
      </c>
      <c r="AW354">
        <f>Table1[[#This Row],[2021 Ae Factor]]*Table1[[#This Row],[Age &amp; Gender Factor]]</f>
        <v>0.690589266334106</v>
      </c>
      <c r="AX354">
        <f t="shared" si="16"/>
        <v>10.597903000000001</v>
      </c>
      <c r="AY354">
        <f t="shared" si="17"/>
        <v>78.544005499999997</v>
      </c>
    </row>
    <row r="355" spans="1:51" x14ac:dyDescent="0.25">
      <c r="A355" s="12" t="s">
        <v>2080</v>
      </c>
      <c r="B355" s="12" t="s">
        <v>2081</v>
      </c>
      <c r="C355" s="13">
        <v>45875</v>
      </c>
      <c r="D355" s="12" t="s">
        <v>2082</v>
      </c>
      <c r="E355" s="12" t="s">
        <v>2083</v>
      </c>
      <c r="F355" s="12" t="s">
        <v>2084</v>
      </c>
      <c r="G355" s="12">
        <v>492</v>
      </c>
      <c r="H355" s="12" t="s">
        <v>37</v>
      </c>
      <c r="I355" s="12" t="s">
        <v>49</v>
      </c>
      <c r="J355" s="12" t="s">
        <v>50</v>
      </c>
      <c r="K355" s="12" t="s">
        <v>51</v>
      </c>
      <c r="L355" s="12" t="s">
        <v>52</v>
      </c>
      <c r="M355" s="12" t="s">
        <v>52</v>
      </c>
      <c r="N355" s="12" t="s">
        <v>2085</v>
      </c>
      <c r="O355" s="12" t="s">
        <v>136</v>
      </c>
      <c r="P355" s="12">
        <v>8072402579</v>
      </c>
      <c r="Q355" s="12" t="s">
        <v>39</v>
      </c>
      <c r="R355" s="12" t="s">
        <v>137</v>
      </c>
      <c r="S355" s="12" t="s">
        <v>58</v>
      </c>
      <c r="T355" s="12" t="s">
        <v>59</v>
      </c>
      <c r="U355" s="12" t="s">
        <v>60</v>
      </c>
      <c r="V355" s="12" t="s">
        <v>61</v>
      </c>
      <c r="W355" s="12" t="s">
        <v>62</v>
      </c>
      <c r="X355" s="12" t="s">
        <v>63</v>
      </c>
      <c r="Y355" s="12" t="s">
        <v>38</v>
      </c>
      <c r="Z355" s="12" t="s">
        <v>64</v>
      </c>
      <c r="AA355" s="12" t="s">
        <v>38</v>
      </c>
      <c r="AB355" s="12" t="s">
        <v>85</v>
      </c>
      <c r="AC355" s="12" t="s">
        <v>66</v>
      </c>
      <c r="AD355" s="12" t="s">
        <v>67</v>
      </c>
      <c r="AE355" s="12" t="s">
        <v>480</v>
      </c>
      <c r="AF355" s="12" t="s">
        <v>104</v>
      </c>
      <c r="AG355" s="12" t="s">
        <v>89</v>
      </c>
      <c r="AH355" s="12" t="s">
        <v>2086</v>
      </c>
      <c r="AI355" s="1">
        <f>IFERROR(_xlfn.XLOOKUP(Table1[[#This Row],[Audio Url]],Qc!C:C,Qc!F:F),"")</f>
        <v>0</v>
      </c>
      <c r="AJ355" s="1" t="str">
        <f>IFERROR(_xlfn.XLOOKUP(Table1[[#This Row],[Audio Url]],Qc!C:C,Qc!E:E),"")</f>
        <v>Correctly Done</v>
      </c>
      <c r="AK355" s="12" t="s">
        <v>38</v>
      </c>
      <c r="AL355" s="12" t="s">
        <v>38</v>
      </c>
      <c r="AM355" s="12" t="s">
        <v>43</v>
      </c>
      <c r="AN355" s="1" t="s">
        <v>2243</v>
      </c>
      <c r="AO355" t="str">
        <f>IF(Table1[[#This Row],[Audio Duration (in secs)]]&gt;180,"Greater than 3 Minutes","Less than 3 Minutes")</f>
        <v>Greater than 3 Minutes</v>
      </c>
      <c r="AP35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55" t="str">
        <f>IFERROR(VLOOKUP(Table1[[#This Row],[சாதி/Caste]],MApping!$E$1:$F$10,2,0),"Others")</f>
        <v>Others</v>
      </c>
      <c r="AR355">
        <f>VLOOKUP(Table1[[#This Row],[பாலினம்/Gender]],Factor!$F$26:$I$28,4,0)</f>
        <v>0.8936170212765957</v>
      </c>
      <c r="AS355">
        <f>VLOOKUP(Table1[[#This Row],[பதிலளித்தவரின் வயது/Age Group]],Factor!$F$35:$I$39,4,0)</f>
        <v>0.84</v>
      </c>
      <c r="AT355">
        <f>VLOOKUP(Table1[[#This Row],[பதிலளித்தவரின் வயது/Age Group]]&amp;Table1[[#This Row],[பாலினம்/Gender]],Factor!$A$45:$G$53,7,0)</f>
        <v>0.875</v>
      </c>
      <c r="AU3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5">
        <f>VLOOKUP(Table1[[#This Row],[Rev Caste]],Factor!$F$59:$I$68,4,0)</f>
        <v>5.9154929577464786E-2</v>
      </c>
      <c r="AW355">
        <f>Table1[[#This Row],[2021 Ae Factor]]*Table1[[#This Row],[Age &amp; Gender Factor]]</f>
        <v>0.5179419497505795</v>
      </c>
      <c r="AX355">
        <f t="shared" si="16"/>
        <v>10.606325</v>
      </c>
      <c r="AY355">
        <f t="shared" si="17"/>
        <v>78.546421699999996</v>
      </c>
    </row>
    <row r="356" spans="1:51" x14ac:dyDescent="0.25">
      <c r="A356" s="12" t="s">
        <v>2087</v>
      </c>
      <c r="B356" s="12" t="s">
        <v>2088</v>
      </c>
      <c r="C356" s="13">
        <v>45875</v>
      </c>
      <c r="D356" s="12" t="s">
        <v>2089</v>
      </c>
      <c r="E356" s="12" t="s">
        <v>2090</v>
      </c>
      <c r="F356" s="12" t="s">
        <v>2091</v>
      </c>
      <c r="G356" s="12">
        <v>427</v>
      </c>
      <c r="H356" s="12" t="s">
        <v>37</v>
      </c>
      <c r="I356" s="12" t="s">
        <v>49</v>
      </c>
      <c r="J356" s="12" t="s">
        <v>50</v>
      </c>
      <c r="K356" s="12" t="s">
        <v>51</v>
      </c>
      <c r="L356" s="12" t="s">
        <v>52</v>
      </c>
      <c r="M356" s="12" t="s">
        <v>52</v>
      </c>
      <c r="N356" s="12" t="s">
        <v>2092</v>
      </c>
      <c r="O356" s="12" t="s">
        <v>55</v>
      </c>
      <c r="P356" s="12">
        <v>9159966024</v>
      </c>
      <c r="Q356" s="12" t="s">
        <v>39</v>
      </c>
      <c r="R356" s="12" t="s">
        <v>98</v>
      </c>
      <c r="S356" s="12" t="s">
        <v>58</v>
      </c>
      <c r="T356" s="12" t="s">
        <v>138</v>
      </c>
      <c r="U356" s="12" t="s">
        <v>60</v>
      </c>
      <c r="V356" s="12" t="s">
        <v>100</v>
      </c>
      <c r="W356" s="12" t="s">
        <v>101</v>
      </c>
      <c r="X356" s="12" t="s">
        <v>102</v>
      </c>
      <c r="Y356" s="12" t="s">
        <v>289</v>
      </c>
      <c r="Z356" s="12" t="s">
        <v>64</v>
      </c>
      <c r="AA356" s="12" t="s">
        <v>38</v>
      </c>
      <c r="AB356" s="12" t="s">
        <v>59</v>
      </c>
      <c r="AC356" s="12" t="s">
        <v>66</v>
      </c>
      <c r="AD356" s="12" t="s">
        <v>116</v>
      </c>
      <c r="AE356" s="12" t="s">
        <v>102</v>
      </c>
      <c r="AF356" s="12" t="s">
        <v>104</v>
      </c>
      <c r="AG356" s="12" t="s">
        <v>70</v>
      </c>
      <c r="AH356" s="12" t="s">
        <v>2093</v>
      </c>
      <c r="AI356" s="1">
        <f>IFERROR(_xlfn.XLOOKUP(Table1[[#This Row],[Audio Url]],Qc!C:C,Qc!F:F),"")</f>
        <v>0</v>
      </c>
      <c r="AJ356" s="1" t="str">
        <f>IFERROR(_xlfn.XLOOKUP(Table1[[#This Row],[Audio Url]],Qc!C:C,Qc!E:E),"")</f>
        <v>Correctly Done</v>
      </c>
      <c r="AK356" s="12" t="s">
        <v>38</v>
      </c>
      <c r="AL356" s="12" t="s">
        <v>38</v>
      </c>
      <c r="AM356" s="12" t="s">
        <v>43</v>
      </c>
      <c r="AN356" s="1" t="s">
        <v>2243</v>
      </c>
      <c r="AO356" t="str">
        <f>IF(Table1[[#This Row],[Audio Duration (in secs)]]&gt;180,"Greater than 3 Minutes","Less than 3 Minutes")</f>
        <v>Greater than 3 Minutes</v>
      </c>
      <c r="AP35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56" t="str">
        <f>IFERROR(VLOOKUP(Table1[[#This Row],[சாதி/Caste]],MApping!$E$1:$F$10,2,0),"Others")</f>
        <v>Others</v>
      </c>
      <c r="AR356">
        <f>VLOOKUP(Table1[[#This Row],[பாலினம்/Gender]],Factor!$F$26:$I$28,4,0)</f>
        <v>1.1351351351351351</v>
      </c>
      <c r="AS356">
        <f>VLOOKUP(Table1[[#This Row],[பதிலளித்தவரின் வயது/Age Group]],Factor!$F$35:$I$39,4,0)</f>
        <v>0.84</v>
      </c>
      <c r="AT356">
        <f>VLOOKUP(Table1[[#This Row],[பதிலளித்தவரின் வயது/Age Group]]&amp;Table1[[#This Row],[பாலினம்/Gender]],Factor!$A$45:$G$53,7,0)</f>
        <v>0.80769230769230771</v>
      </c>
      <c r="AU3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56">
        <f>VLOOKUP(Table1[[#This Row],[Rev Caste]],Factor!$F$59:$I$68,4,0)</f>
        <v>5.9154929577464786E-2</v>
      </c>
      <c r="AW356">
        <f>Table1[[#This Row],[2021 Ae Factor]]*Table1[[#This Row],[Age &amp; Gender Factor]]</f>
        <v>1.6163537898544778</v>
      </c>
      <c r="AX356">
        <f t="shared" si="16"/>
        <v>10.606810299999999</v>
      </c>
      <c r="AY356">
        <f t="shared" si="17"/>
        <v>78.547311300000004</v>
      </c>
    </row>
    <row r="357" spans="1:51" x14ac:dyDescent="0.25">
      <c r="A357" s="12" t="s">
        <v>2094</v>
      </c>
      <c r="B357" s="12" t="s">
        <v>2095</v>
      </c>
      <c r="C357" s="13">
        <v>45875</v>
      </c>
      <c r="D357" s="12" t="s">
        <v>2096</v>
      </c>
      <c r="E357" s="12" t="s">
        <v>1364</v>
      </c>
      <c r="F357" s="12" t="s">
        <v>2097</v>
      </c>
      <c r="G357" s="12">
        <v>246</v>
      </c>
      <c r="H357" s="12" t="s">
        <v>37</v>
      </c>
      <c r="I357" s="12" t="s">
        <v>49</v>
      </c>
      <c r="J357" s="12" t="s">
        <v>50</v>
      </c>
      <c r="K357" s="12" t="s">
        <v>51</v>
      </c>
      <c r="L357" s="12" t="s">
        <v>52</v>
      </c>
      <c r="M357" s="12" t="s">
        <v>52</v>
      </c>
      <c r="N357" s="12" t="s">
        <v>247</v>
      </c>
      <c r="O357" s="12" t="s">
        <v>136</v>
      </c>
      <c r="P357" s="12">
        <v>9786691539</v>
      </c>
      <c r="Q357" s="12" t="s">
        <v>39</v>
      </c>
      <c r="R357" s="12" t="s">
        <v>57</v>
      </c>
      <c r="S357" s="12" t="s">
        <v>58</v>
      </c>
      <c r="T357" s="12" t="s">
        <v>59</v>
      </c>
      <c r="U357" s="12" t="s">
        <v>60</v>
      </c>
      <c r="V357" s="12" t="s">
        <v>61</v>
      </c>
      <c r="W357" s="12" t="s">
        <v>62</v>
      </c>
      <c r="X357" s="12" t="s">
        <v>102</v>
      </c>
      <c r="Y357" s="12" t="s">
        <v>96</v>
      </c>
      <c r="Z357" s="12" t="s">
        <v>64</v>
      </c>
      <c r="AA357" s="12" t="s">
        <v>38</v>
      </c>
      <c r="AB357" s="12" t="s">
        <v>59</v>
      </c>
      <c r="AC357" s="12" t="s">
        <v>66</v>
      </c>
      <c r="AD357" s="12" t="s">
        <v>67</v>
      </c>
      <c r="AE357" s="12" t="s">
        <v>624</v>
      </c>
      <c r="AF357" s="12" t="s">
        <v>117</v>
      </c>
      <c r="AG357" s="12" t="s">
        <v>118</v>
      </c>
      <c r="AH357" s="12" t="s">
        <v>42</v>
      </c>
      <c r="AI357" s="1">
        <f>IFERROR(_xlfn.XLOOKUP(Table1[[#This Row],[Audio Url]],Qc!C:C,Qc!F:F),"")</f>
        <v>0</v>
      </c>
      <c r="AJ357" s="1" t="str">
        <f>IFERROR(_xlfn.XLOOKUP(Table1[[#This Row],[Audio Url]],Qc!C:C,Qc!E:E),"")</f>
        <v>Correctly Done</v>
      </c>
      <c r="AK357" s="12" t="s">
        <v>38</v>
      </c>
      <c r="AL357" s="12" t="s">
        <v>38</v>
      </c>
      <c r="AM357" s="12" t="s">
        <v>43</v>
      </c>
      <c r="AN357" s="1" t="s">
        <v>2243</v>
      </c>
      <c r="AO357" t="str">
        <f>IF(Table1[[#This Row],[Audio Duration (in secs)]]&gt;180,"Greater than 3 Minutes","Less than 3 Minutes")</f>
        <v>Greater than 3 Minutes</v>
      </c>
      <c r="AP35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57" t="str">
        <f>IFERROR(VLOOKUP(Table1[[#This Row],[சாதி/Caste]],MApping!$E$1:$F$10,2,0),"Others")</f>
        <v>DEVENDRA KULA VELLALAR</v>
      </c>
      <c r="AR357">
        <f>VLOOKUP(Table1[[#This Row],[பாலினம்/Gender]],Factor!$F$26:$I$28,4,0)</f>
        <v>0.8936170212765957</v>
      </c>
      <c r="AS357">
        <f>VLOOKUP(Table1[[#This Row],[பதிலளித்தவரின் வயது/Age Group]],Factor!$F$35:$I$39,4,0)</f>
        <v>0.84</v>
      </c>
      <c r="AT357">
        <f>VLOOKUP(Table1[[#This Row],[பதிலளித்தவரின் வயது/Age Group]]&amp;Table1[[#This Row],[பாலினம்/Gender]],Factor!$A$45:$G$53,7,0)</f>
        <v>0.875</v>
      </c>
      <c r="AU3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7">
        <f>VLOOKUP(Table1[[#This Row],[Rev Caste]],Factor!$F$59:$I$68,4,0)</f>
        <v>1.6390243902439026</v>
      </c>
      <c r="AW357">
        <f>Table1[[#This Row],[2021 Ae Factor]]*Table1[[#This Row],[Age &amp; Gender Factor]]</f>
        <v>0.5179419497505795</v>
      </c>
      <c r="AX357">
        <f t="shared" si="16"/>
        <v>10.604986800000001</v>
      </c>
      <c r="AY357">
        <f t="shared" si="17"/>
        <v>78.546485599999997</v>
      </c>
    </row>
    <row r="358" spans="1:51" x14ac:dyDescent="0.25">
      <c r="A358" s="12" t="s">
        <v>2098</v>
      </c>
      <c r="B358" s="12" t="s">
        <v>2099</v>
      </c>
      <c r="C358" s="13">
        <v>45875</v>
      </c>
      <c r="D358" s="12" t="s">
        <v>2100</v>
      </c>
      <c r="E358" s="12" t="s">
        <v>2040</v>
      </c>
      <c r="F358" s="12" t="s">
        <v>2101</v>
      </c>
      <c r="G358" s="12">
        <v>256</v>
      </c>
      <c r="H358" s="12" t="s">
        <v>37</v>
      </c>
      <c r="I358" s="12" t="s">
        <v>2102</v>
      </c>
      <c r="J358" s="12" t="s">
        <v>2103</v>
      </c>
      <c r="K358" s="12" t="s">
        <v>51</v>
      </c>
      <c r="L358" s="12" t="s">
        <v>52</v>
      </c>
      <c r="M358" s="12" t="s">
        <v>52</v>
      </c>
      <c r="N358" s="12" t="s">
        <v>2104</v>
      </c>
      <c r="O358" s="12" t="s">
        <v>55</v>
      </c>
      <c r="P358" s="12">
        <v>9789695504</v>
      </c>
      <c r="Q358" s="12" t="s">
        <v>82</v>
      </c>
      <c r="R358" s="12" t="s">
        <v>57</v>
      </c>
      <c r="S358" s="12" t="s">
        <v>58</v>
      </c>
      <c r="T358" s="12" t="s">
        <v>138</v>
      </c>
      <c r="U358" s="12" t="s">
        <v>302</v>
      </c>
      <c r="V358" s="12" t="s">
        <v>61</v>
      </c>
      <c r="W358" s="12" t="s">
        <v>62</v>
      </c>
      <c r="X358" s="12" t="s">
        <v>63</v>
      </c>
      <c r="Y358" s="12" t="s">
        <v>38</v>
      </c>
      <c r="Z358" s="12" t="s">
        <v>127</v>
      </c>
      <c r="AA358" s="12" t="s">
        <v>61</v>
      </c>
      <c r="AB358" s="12" t="s">
        <v>85</v>
      </c>
      <c r="AC358" s="12" t="s">
        <v>66</v>
      </c>
      <c r="AD358" s="12" t="s">
        <v>87</v>
      </c>
      <c r="AE358" s="12" t="s">
        <v>1870</v>
      </c>
      <c r="AF358" s="12" t="s">
        <v>419</v>
      </c>
      <c r="AG358" s="12" t="s">
        <v>70</v>
      </c>
      <c r="AH358" s="12" t="s">
        <v>2086</v>
      </c>
      <c r="AI358" s="1">
        <f>IFERROR(_xlfn.XLOOKUP(Table1[[#This Row],[Audio Url]],Qc!C:C,Qc!F:F),"")</f>
        <v>0</v>
      </c>
      <c r="AJ358" s="1" t="str">
        <f>IFERROR(_xlfn.XLOOKUP(Table1[[#This Row],[Audio Url]],Qc!C:C,Qc!E:E),"")</f>
        <v>Correctly Done</v>
      </c>
      <c r="AK358" s="12" t="s">
        <v>38</v>
      </c>
      <c r="AL358" s="12" t="s">
        <v>38</v>
      </c>
      <c r="AM358" s="12" t="s">
        <v>43</v>
      </c>
      <c r="AN358" s="1" t="s">
        <v>2243</v>
      </c>
      <c r="AO358" t="str">
        <f>IF(Table1[[#This Row],[Audio Duration (in secs)]]&gt;180,"Greater than 3 Minutes","Less than 3 Minutes")</f>
        <v>Greater than 3 Minutes</v>
      </c>
      <c r="AP35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58" t="str">
        <f>IFERROR(VLOOKUP(Table1[[#This Row],[சாதி/Caste]],MApping!$E$1:$F$10,2,0),"Others")</f>
        <v>Others</v>
      </c>
      <c r="AR358">
        <f>VLOOKUP(Table1[[#This Row],[பாலினம்/Gender]],Factor!$F$26:$I$28,4,0)</f>
        <v>1.1351351351351351</v>
      </c>
      <c r="AS358">
        <f>VLOOKUP(Table1[[#This Row],[பதிலளித்தவரின் வயது/Age Group]],Factor!$F$35:$I$39,4,0)</f>
        <v>0.84848484848484851</v>
      </c>
      <c r="AT358">
        <f>VLOOKUP(Table1[[#This Row],[பதிலளித்தவரின் வயது/Age Group]]&amp;Table1[[#This Row],[பாலினம்/Gender]],Factor!$A$45:$G$53,7,0)</f>
        <v>1.0769230769230769</v>
      </c>
      <c r="AU3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8">
        <f>VLOOKUP(Table1[[#This Row],[Rev Caste]],Factor!$F$59:$I$68,4,0)</f>
        <v>5.9154929577464786E-2</v>
      </c>
      <c r="AW358">
        <f>Table1[[#This Row],[2021 Ae Factor]]*Table1[[#This Row],[Age &amp; Gender Factor]]</f>
        <v>0.63746701507763626</v>
      </c>
      <c r="AX358">
        <f t="shared" si="16"/>
        <v>10.6065354</v>
      </c>
      <c r="AY358">
        <f t="shared" si="17"/>
        <v>78.548128500000004</v>
      </c>
    </row>
    <row r="359" spans="1:51" x14ac:dyDescent="0.25">
      <c r="A359" s="12" t="s">
        <v>2105</v>
      </c>
      <c r="B359" s="12" t="s">
        <v>2106</v>
      </c>
      <c r="C359" s="13">
        <v>45875</v>
      </c>
      <c r="D359" s="12" t="s">
        <v>2107</v>
      </c>
      <c r="E359" s="12" t="s">
        <v>2108</v>
      </c>
      <c r="F359" s="12" t="s">
        <v>2109</v>
      </c>
      <c r="G359" s="12">
        <v>729</v>
      </c>
      <c r="H359" s="12" t="s">
        <v>37</v>
      </c>
      <c r="I359" s="12" t="s">
        <v>2102</v>
      </c>
      <c r="J359" s="12" t="s">
        <v>2103</v>
      </c>
      <c r="K359" s="12" t="s">
        <v>51</v>
      </c>
      <c r="L359" s="12" t="s">
        <v>52</v>
      </c>
      <c r="M359" s="12" t="s">
        <v>52</v>
      </c>
      <c r="N359" s="12" t="s">
        <v>2110</v>
      </c>
      <c r="O359" s="12" t="s">
        <v>55</v>
      </c>
      <c r="P359" s="12">
        <v>7548851692</v>
      </c>
      <c r="Q359" s="12" t="s">
        <v>39</v>
      </c>
      <c r="R359" s="12" t="s">
        <v>57</v>
      </c>
      <c r="S359" s="12" t="s">
        <v>114</v>
      </c>
      <c r="T359" s="12" t="s">
        <v>138</v>
      </c>
      <c r="U359" s="12" t="s">
        <v>60</v>
      </c>
      <c r="V359" s="12" t="s">
        <v>61</v>
      </c>
      <c r="W359" s="12" t="s">
        <v>62</v>
      </c>
      <c r="X359" s="12" t="s">
        <v>63</v>
      </c>
      <c r="Y359" s="12" t="s">
        <v>38</v>
      </c>
      <c r="Z359" s="12" t="s">
        <v>127</v>
      </c>
      <c r="AA359" s="12" t="s">
        <v>100</v>
      </c>
      <c r="AB359" s="12" t="s">
        <v>65</v>
      </c>
      <c r="AC359" s="12" t="s">
        <v>86</v>
      </c>
      <c r="AD359" s="12" t="s">
        <v>87</v>
      </c>
      <c r="AE359" s="12" t="s">
        <v>102</v>
      </c>
      <c r="AF359" s="12" t="s">
        <v>69</v>
      </c>
      <c r="AG359" s="12" t="s">
        <v>89</v>
      </c>
      <c r="AH359" s="12" t="s">
        <v>2111</v>
      </c>
      <c r="AI359" s="1">
        <f>IFERROR(_xlfn.XLOOKUP(Table1[[#This Row],[Audio Url]],Qc!C:C,Qc!F:F),"")</f>
        <v>0</v>
      </c>
      <c r="AJ359" s="1" t="str">
        <f>IFERROR(_xlfn.XLOOKUP(Table1[[#This Row],[Audio Url]],Qc!C:C,Qc!E:E),"")</f>
        <v>Correctly Done</v>
      </c>
      <c r="AK359" s="12" t="s">
        <v>38</v>
      </c>
      <c r="AL359" s="12" t="s">
        <v>38</v>
      </c>
      <c r="AM359" s="12" t="s">
        <v>43</v>
      </c>
      <c r="AN359" s="1" t="s">
        <v>2243</v>
      </c>
      <c r="AO359" t="str">
        <f>IF(Table1[[#This Row],[Audio Duration (in secs)]]&gt;180,"Greater than 3 Minutes","Less than 3 Minutes")</f>
        <v>Greater than 3 Minutes</v>
      </c>
      <c r="AP35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59" t="str">
        <f>IFERROR(VLOOKUP(Table1[[#This Row],[சாதி/Caste]],MApping!$E$1:$F$10,2,0),"Others")</f>
        <v>Others</v>
      </c>
      <c r="AR359">
        <f>VLOOKUP(Table1[[#This Row],[பாலினம்/Gender]],Factor!$F$26:$I$28,4,0)</f>
        <v>1.1351351351351351</v>
      </c>
      <c r="AS359">
        <f>VLOOKUP(Table1[[#This Row],[பதிலளித்தவரின் வயது/Age Group]],Factor!$F$35:$I$39,4,0)</f>
        <v>0.84</v>
      </c>
      <c r="AT359">
        <f>VLOOKUP(Table1[[#This Row],[பதிலளித்தவரின் வயது/Age Group]]&amp;Table1[[#This Row],[பாலினம்/Gender]],Factor!$A$45:$G$53,7,0)</f>
        <v>0.80769230769230771</v>
      </c>
      <c r="AU3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59">
        <f>VLOOKUP(Table1[[#This Row],[Rev Caste]],Factor!$F$59:$I$68,4,0)</f>
        <v>5.9154929577464786E-2</v>
      </c>
      <c r="AW359">
        <f>Table1[[#This Row],[2021 Ae Factor]]*Table1[[#This Row],[Age &amp; Gender Factor]]</f>
        <v>0.47810026130822719</v>
      </c>
      <c r="AX359">
        <f t="shared" si="16"/>
        <v>10.6073355</v>
      </c>
      <c r="AY359">
        <f t="shared" si="17"/>
        <v>78.547683199999994</v>
      </c>
    </row>
    <row r="360" spans="1:51" x14ac:dyDescent="0.25">
      <c r="A360" s="12" t="s">
        <v>2112</v>
      </c>
      <c r="B360" s="12" t="s">
        <v>2113</v>
      </c>
      <c r="C360" s="13">
        <v>45875</v>
      </c>
      <c r="D360" s="12" t="s">
        <v>2114</v>
      </c>
      <c r="E360" s="12" t="s">
        <v>2108</v>
      </c>
      <c r="F360" s="12" t="s">
        <v>2115</v>
      </c>
      <c r="G360" s="12">
        <v>313</v>
      </c>
      <c r="H360" s="12" t="s">
        <v>37</v>
      </c>
      <c r="I360" s="12" t="s">
        <v>2102</v>
      </c>
      <c r="J360" s="12" t="s">
        <v>2103</v>
      </c>
      <c r="K360" s="12" t="s">
        <v>51</v>
      </c>
      <c r="L360" s="12" t="s">
        <v>52</v>
      </c>
      <c r="M360" s="12" t="s">
        <v>52</v>
      </c>
      <c r="N360" s="12" t="s">
        <v>219</v>
      </c>
      <c r="O360" s="12" t="s">
        <v>55</v>
      </c>
      <c r="P360" s="12">
        <v>9500893766</v>
      </c>
      <c r="Q360" s="12" t="s">
        <v>56</v>
      </c>
      <c r="R360" s="12" t="s">
        <v>57</v>
      </c>
      <c r="S360" s="12" t="s">
        <v>58</v>
      </c>
      <c r="T360" s="12" t="s">
        <v>138</v>
      </c>
      <c r="U360" s="12" t="s">
        <v>84</v>
      </c>
      <c r="V360" s="12" t="s">
        <v>61</v>
      </c>
      <c r="W360" s="12" t="s">
        <v>101</v>
      </c>
      <c r="X360" s="12" t="s">
        <v>102</v>
      </c>
      <c r="Y360" s="12" t="s">
        <v>96</v>
      </c>
      <c r="Z360" s="12" t="s">
        <v>127</v>
      </c>
      <c r="AA360" s="12" t="s">
        <v>61</v>
      </c>
      <c r="AB360" s="12" t="s">
        <v>85</v>
      </c>
      <c r="AC360" s="12" t="s">
        <v>66</v>
      </c>
      <c r="AD360" s="12" t="s">
        <v>67</v>
      </c>
      <c r="AE360" s="12" t="s">
        <v>277</v>
      </c>
      <c r="AF360" s="12" t="s">
        <v>383</v>
      </c>
      <c r="AG360" s="12" t="s">
        <v>89</v>
      </c>
      <c r="AH360" s="12" t="s">
        <v>2116</v>
      </c>
      <c r="AI360" s="1">
        <f>IFERROR(_xlfn.XLOOKUP(Table1[[#This Row],[Audio Url]],Qc!C:C,Qc!F:F),"")</f>
        <v>0</v>
      </c>
      <c r="AJ360" s="1" t="str">
        <f>IFERROR(_xlfn.XLOOKUP(Table1[[#This Row],[Audio Url]],Qc!C:C,Qc!E:E),"")</f>
        <v>Correctly Done</v>
      </c>
      <c r="AK360" s="12" t="s">
        <v>38</v>
      </c>
      <c r="AL360" s="12" t="s">
        <v>38</v>
      </c>
      <c r="AM360" s="12" t="s">
        <v>43</v>
      </c>
      <c r="AN360" s="1" t="s">
        <v>2243</v>
      </c>
      <c r="AO360" t="str">
        <f>IF(Table1[[#This Row],[Audio Duration (in secs)]]&gt;180,"Greater than 3 Minutes","Less than 3 Minutes")</f>
        <v>Greater than 3 Minutes</v>
      </c>
      <c r="AP36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0" t="str">
        <f>IFERROR(VLOOKUP(Table1[[#This Row],[சாதி/Caste]],MApping!$E$1:$F$10,2,0),"Others")</f>
        <v>Others</v>
      </c>
      <c r="AR360">
        <f>VLOOKUP(Table1[[#This Row],[பாலினம்/Gender]],Factor!$F$26:$I$28,4,0)</f>
        <v>1.1351351351351351</v>
      </c>
      <c r="AS360">
        <f>VLOOKUP(Table1[[#This Row],[பதிலளித்தவரின் வயது/Age Group]],Factor!$F$35:$I$39,4,0)</f>
        <v>1.2824427480916032</v>
      </c>
      <c r="AT360">
        <f>VLOOKUP(Table1[[#This Row],[பதிலளித்தவரின் வயது/Age Group]]&amp;Table1[[#This Row],[பாலினம்/Gender]],Factor!$A$45:$G$53,7,0)</f>
        <v>1.9534883720930234</v>
      </c>
      <c r="AU3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0">
        <f>VLOOKUP(Table1[[#This Row],[Rev Caste]],Factor!$F$59:$I$68,4,0)</f>
        <v>5.9154929577464786E-2</v>
      </c>
      <c r="AW360">
        <f>Table1[[#This Row],[2021 Ae Factor]]*Table1[[#This Row],[Age &amp; Gender Factor]]</f>
        <v>1.1563355157222239</v>
      </c>
      <c r="AX360">
        <f t="shared" si="16"/>
        <v>10.607352199999999</v>
      </c>
      <c r="AY360">
        <f t="shared" si="17"/>
        <v>78.547690399999993</v>
      </c>
    </row>
    <row r="361" spans="1:51" x14ac:dyDescent="0.25">
      <c r="A361" s="12" t="s">
        <v>2117</v>
      </c>
      <c r="B361" s="12" t="s">
        <v>2118</v>
      </c>
      <c r="C361" s="13">
        <v>45875</v>
      </c>
      <c r="D361" s="12" t="s">
        <v>2119</v>
      </c>
      <c r="E361" s="12" t="s">
        <v>2120</v>
      </c>
      <c r="F361" s="12" t="s">
        <v>2121</v>
      </c>
      <c r="G361" s="12">
        <v>288</v>
      </c>
      <c r="H361" s="12" t="s">
        <v>37</v>
      </c>
      <c r="I361" s="12" t="s">
        <v>2102</v>
      </c>
      <c r="J361" s="12" t="s">
        <v>2103</v>
      </c>
      <c r="K361" s="12" t="s">
        <v>51</v>
      </c>
      <c r="L361" s="12" t="s">
        <v>52</v>
      </c>
      <c r="M361" s="12" t="s">
        <v>52</v>
      </c>
      <c r="N361" s="12" t="s">
        <v>2122</v>
      </c>
      <c r="O361" s="12" t="s">
        <v>55</v>
      </c>
      <c r="P361" s="12">
        <v>9788209153</v>
      </c>
      <c r="Q361" s="12" t="s">
        <v>39</v>
      </c>
      <c r="R361" s="12" t="s">
        <v>98</v>
      </c>
      <c r="S361" s="12" t="s">
        <v>114</v>
      </c>
      <c r="T361" s="12" t="s">
        <v>99</v>
      </c>
      <c r="U361" s="12" t="s">
        <v>84</v>
      </c>
      <c r="V361" s="12" t="s">
        <v>100</v>
      </c>
      <c r="W361" s="12" t="s">
        <v>101</v>
      </c>
      <c r="X361" s="12" t="s">
        <v>102</v>
      </c>
      <c r="Y361" s="12" t="s">
        <v>96</v>
      </c>
      <c r="Z361" s="12" t="s">
        <v>64</v>
      </c>
      <c r="AA361" s="12" t="s">
        <v>38</v>
      </c>
      <c r="AB361" s="12" t="s">
        <v>65</v>
      </c>
      <c r="AC361" s="12" t="s">
        <v>66</v>
      </c>
      <c r="AD361" s="12" t="s">
        <v>67</v>
      </c>
      <c r="AE361" s="12" t="s">
        <v>68</v>
      </c>
      <c r="AF361" s="12" t="s">
        <v>117</v>
      </c>
      <c r="AG361" s="12" t="s">
        <v>70</v>
      </c>
      <c r="AH361" s="12" t="s">
        <v>2123</v>
      </c>
      <c r="AI361" s="1">
        <f>IFERROR(_xlfn.XLOOKUP(Table1[[#This Row],[Audio Url]],Qc!C:C,Qc!F:F),"")</f>
        <v>0</v>
      </c>
      <c r="AJ361" s="1" t="str">
        <f>IFERROR(_xlfn.XLOOKUP(Table1[[#This Row],[Audio Url]],Qc!C:C,Qc!E:E),"")</f>
        <v>Correctly Done</v>
      </c>
      <c r="AK361" s="12" t="s">
        <v>38</v>
      </c>
      <c r="AL361" s="12" t="s">
        <v>38</v>
      </c>
      <c r="AM361" s="12" t="s">
        <v>43</v>
      </c>
      <c r="AN361" s="1" t="s">
        <v>2243</v>
      </c>
      <c r="AO361" t="str">
        <f>IF(Table1[[#This Row],[Audio Duration (in secs)]]&gt;180,"Greater than 3 Minutes","Less than 3 Minutes")</f>
        <v>Greater than 3 Minutes</v>
      </c>
      <c r="AP36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1" t="str">
        <f>IFERROR(VLOOKUP(Table1[[#This Row],[சாதி/Caste]],MApping!$E$1:$F$10,2,0),"Others")</f>
        <v>Others</v>
      </c>
      <c r="AR361">
        <f>VLOOKUP(Table1[[#This Row],[பாலினம்/Gender]],Factor!$F$26:$I$28,4,0)</f>
        <v>1.1351351351351351</v>
      </c>
      <c r="AS361">
        <f>VLOOKUP(Table1[[#This Row],[பதிலளித்தவரின் வயது/Age Group]],Factor!$F$35:$I$39,4,0)</f>
        <v>0.84</v>
      </c>
      <c r="AT361">
        <f>VLOOKUP(Table1[[#This Row],[பதிலளித்தவரின் வயது/Age Group]]&amp;Table1[[#This Row],[பாலினம்/Gender]],Factor!$A$45:$G$53,7,0)</f>
        <v>0.80769230769230771</v>
      </c>
      <c r="AU3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61">
        <f>VLOOKUP(Table1[[#This Row],[Rev Caste]],Factor!$F$59:$I$68,4,0)</f>
        <v>5.9154929577464786E-2</v>
      </c>
      <c r="AW361">
        <f>Table1[[#This Row],[2021 Ae Factor]]*Table1[[#This Row],[Age &amp; Gender Factor]]</f>
        <v>1.6163537898544778</v>
      </c>
      <c r="AX361">
        <f t="shared" si="16"/>
        <v>10.6045871</v>
      </c>
      <c r="AY361">
        <f t="shared" si="17"/>
        <v>78.547312599999998</v>
      </c>
    </row>
    <row r="362" spans="1:51" x14ac:dyDescent="0.25">
      <c r="A362" s="12" t="s">
        <v>2124</v>
      </c>
      <c r="B362" s="12" t="s">
        <v>2125</v>
      </c>
      <c r="C362" s="13">
        <v>45875</v>
      </c>
      <c r="D362" s="12" t="s">
        <v>2126</v>
      </c>
      <c r="E362" s="12" t="s">
        <v>2127</v>
      </c>
      <c r="F362" s="12" t="s">
        <v>2128</v>
      </c>
      <c r="G362" s="12">
        <v>258</v>
      </c>
      <c r="H362" s="12" t="s">
        <v>37</v>
      </c>
      <c r="I362" s="12" t="s">
        <v>2102</v>
      </c>
      <c r="J362" s="12" t="s">
        <v>2103</v>
      </c>
      <c r="K362" s="12" t="s">
        <v>51</v>
      </c>
      <c r="L362" s="12" t="s">
        <v>52</v>
      </c>
      <c r="M362" s="12" t="s">
        <v>52</v>
      </c>
      <c r="N362" s="12" t="s">
        <v>2129</v>
      </c>
      <c r="O362" s="12" t="s">
        <v>55</v>
      </c>
      <c r="P362" s="12">
        <v>7373552934</v>
      </c>
      <c r="Q362" s="12" t="s">
        <v>56</v>
      </c>
      <c r="R362" s="12" t="s">
        <v>57</v>
      </c>
      <c r="S362" s="12" t="s">
        <v>58</v>
      </c>
      <c r="T362" s="12" t="s">
        <v>59</v>
      </c>
      <c r="U362" s="12" t="s">
        <v>60</v>
      </c>
      <c r="V362" s="12" t="s">
        <v>61</v>
      </c>
      <c r="W362" s="12" t="s">
        <v>62</v>
      </c>
      <c r="X362" s="12" t="s">
        <v>102</v>
      </c>
      <c r="Y362" s="12" t="s">
        <v>289</v>
      </c>
      <c r="Z362" s="12" t="s">
        <v>64</v>
      </c>
      <c r="AA362" s="12" t="s">
        <v>38</v>
      </c>
      <c r="AB362" s="12" t="s">
        <v>85</v>
      </c>
      <c r="AC362" s="12" t="s">
        <v>86</v>
      </c>
      <c r="AD362" s="12" t="s">
        <v>116</v>
      </c>
      <c r="AE362" s="12" t="s">
        <v>68</v>
      </c>
      <c r="AF362" s="12" t="s">
        <v>69</v>
      </c>
      <c r="AG362" s="12" t="s">
        <v>118</v>
      </c>
      <c r="AH362" s="12" t="s">
        <v>38</v>
      </c>
      <c r="AI362" s="1" t="str">
        <f>IFERROR(_xlfn.XLOOKUP(Table1[[#This Row],[Audio Url]],Qc!C:C,Qc!F:F),"")</f>
        <v>HE DIDNT SAY HIS CASTE</v>
      </c>
      <c r="AJ362" s="1" t="str">
        <f>IFERROR(_xlfn.XLOOKUP(Table1[[#This Row],[Audio Url]],Qc!C:C,Qc!E:E),"")</f>
        <v>Not Doing It Properly</v>
      </c>
      <c r="AK362" s="12" t="s">
        <v>38</v>
      </c>
      <c r="AL362" s="12" t="s">
        <v>38</v>
      </c>
      <c r="AM362" s="12" t="s">
        <v>43</v>
      </c>
      <c r="AN362" s="1" t="s">
        <v>2243</v>
      </c>
      <c r="AO362" t="str">
        <f>IF(Table1[[#This Row],[Audio Duration (in secs)]]&gt;180,"Greater than 3 Minutes","Less than 3 Minutes")</f>
        <v>Greater than 3 Minutes</v>
      </c>
      <c r="AP36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2" t="str">
        <f>IFERROR(VLOOKUP(Table1[[#This Row],[சாதி/Caste]],MApping!$E$1:$F$10,2,0),"Others")</f>
        <v>Others</v>
      </c>
      <c r="AR362">
        <f>VLOOKUP(Table1[[#This Row],[பாலினம்/Gender]],Factor!$F$26:$I$28,4,0)</f>
        <v>1.1351351351351351</v>
      </c>
      <c r="AS362">
        <f>VLOOKUP(Table1[[#This Row],[பதிலளித்தவரின் வயது/Age Group]],Factor!$F$35:$I$39,4,0)</f>
        <v>1.2824427480916032</v>
      </c>
      <c r="AT362">
        <f>VLOOKUP(Table1[[#This Row],[பதிலளித்தவரின் வயது/Age Group]]&amp;Table1[[#This Row],[பாலினம்/Gender]],Factor!$A$45:$G$53,7,0)</f>
        <v>1.9534883720930234</v>
      </c>
      <c r="AU3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2">
        <f>VLOOKUP(Table1[[#This Row],[Rev Caste]],Factor!$F$59:$I$68,4,0)</f>
        <v>5.9154929577464786E-2</v>
      </c>
      <c r="AW362">
        <f>Table1[[#This Row],[2021 Ae Factor]]*Table1[[#This Row],[Age &amp; Gender Factor]]</f>
        <v>1.1563355157222239</v>
      </c>
      <c r="AX362">
        <f t="shared" si="16"/>
        <v>10.6048157</v>
      </c>
      <c r="AY362">
        <f t="shared" si="17"/>
        <v>78.5484048</v>
      </c>
    </row>
    <row r="363" spans="1:51" x14ac:dyDescent="0.25">
      <c r="A363" s="12" t="s">
        <v>2130</v>
      </c>
      <c r="B363" s="12" t="s">
        <v>2131</v>
      </c>
      <c r="C363" s="13">
        <v>45875</v>
      </c>
      <c r="D363" s="12" t="s">
        <v>2132</v>
      </c>
      <c r="E363" s="12" t="s">
        <v>2133</v>
      </c>
      <c r="F363" s="12" t="s">
        <v>2134</v>
      </c>
      <c r="G363" s="12">
        <v>381</v>
      </c>
      <c r="H363" s="12" t="s">
        <v>37</v>
      </c>
      <c r="I363" s="12" t="s">
        <v>2102</v>
      </c>
      <c r="J363" s="12" t="s">
        <v>2103</v>
      </c>
      <c r="K363" s="12" t="s">
        <v>51</v>
      </c>
      <c r="L363" s="12" t="s">
        <v>52</v>
      </c>
      <c r="M363" s="12" t="s">
        <v>52</v>
      </c>
      <c r="N363" s="12" t="s">
        <v>2135</v>
      </c>
      <c r="O363" s="12" t="s">
        <v>55</v>
      </c>
      <c r="P363" s="12">
        <v>9585481070</v>
      </c>
      <c r="Q363" s="12" t="s">
        <v>39</v>
      </c>
      <c r="R363" s="12" t="s">
        <v>98</v>
      </c>
      <c r="S363" s="12" t="s">
        <v>58</v>
      </c>
      <c r="T363" s="12" t="s">
        <v>59</v>
      </c>
      <c r="U363" s="12" t="s">
        <v>60</v>
      </c>
      <c r="V363" s="12" t="s">
        <v>61</v>
      </c>
      <c r="W363" s="12" t="s">
        <v>62</v>
      </c>
      <c r="X363" s="12" t="s">
        <v>63</v>
      </c>
      <c r="Y363" s="12" t="s">
        <v>38</v>
      </c>
      <c r="Z363" s="12" t="s">
        <v>64</v>
      </c>
      <c r="AA363" s="12" t="s">
        <v>38</v>
      </c>
      <c r="AB363" s="12" t="s">
        <v>65</v>
      </c>
      <c r="AC363" s="12" t="s">
        <v>86</v>
      </c>
      <c r="AD363" s="12" t="s">
        <v>67</v>
      </c>
      <c r="AE363" s="12" t="s">
        <v>1870</v>
      </c>
      <c r="AF363" s="1" t="s">
        <v>3054</v>
      </c>
      <c r="AG363" s="12" t="s">
        <v>89</v>
      </c>
      <c r="AH363" s="12" t="s">
        <v>2136</v>
      </c>
      <c r="AI363" s="1">
        <f>IFERROR(_xlfn.XLOOKUP(Table1[[#This Row],[Audio Url]],Qc!C:C,Qc!F:F),"")</f>
        <v>0</v>
      </c>
      <c r="AJ363" s="1" t="str">
        <f>IFERROR(_xlfn.XLOOKUP(Table1[[#This Row],[Audio Url]],Qc!C:C,Qc!E:E),"")</f>
        <v>Correctly Done</v>
      </c>
      <c r="AK363" s="12" t="s">
        <v>38</v>
      </c>
      <c r="AL363" s="12" t="s">
        <v>38</v>
      </c>
      <c r="AM363" s="12" t="s">
        <v>43</v>
      </c>
      <c r="AN363" s="1" t="s">
        <v>2243</v>
      </c>
      <c r="AO363" t="str">
        <f>IF(Table1[[#This Row],[Audio Duration (in secs)]]&gt;180,"Greater than 3 Minutes","Less than 3 Minutes")</f>
        <v>Greater than 3 Minutes</v>
      </c>
      <c r="AP36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63" t="str">
        <f>IFERROR(VLOOKUP(Table1[[#This Row],[சாதி/Caste]],MApping!$E$1:$F$10,2,0),"Others")</f>
        <v>Others</v>
      </c>
      <c r="AR363">
        <f>VLOOKUP(Table1[[#This Row],[பாலினம்/Gender]],Factor!$F$26:$I$28,4,0)</f>
        <v>1.1351351351351351</v>
      </c>
      <c r="AS363">
        <f>VLOOKUP(Table1[[#This Row],[பதிலளித்தவரின் வயது/Age Group]],Factor!$F$35:$I$39,4,0)</f>
        <v>0.84</v>
      </c>
      <c r="AT363">
        <f>VLOOKUP(Table1[[#This Row],[பதிலளித்தவரின் வயது/Age Group]]&amp;Table1[[#This Row],[பாலினம்/Gender]],Factor!$A$45:$G$53,7,0)</f>
        <v>0.80769230769230771</v>
      </c>
      <c r="AU3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3">
        <f>VLOOKUP(Table1[[#This Row],[Rev Caste]],Factor!$F$59:$I$68,4,0)</f>
        <v>5.9154929577464786E-2</v>
      </c>
      <c r="AW363">
        <f>Table1[[#This Row],[2021 Ae Factor]]*Table1[[#This Row],[Age &amp; Gender Factor]]</f>
        <v>0.47810026130822719</v>
      </c>
      <c r="AX363">
        <f t="shared" si="16"/>
        <v>10.603712099999999</v>
      </c>
      <c r="AY363">
        <f t="shared" si="17"/>
        <v>78.548749999999998</v>
      </c>
    </row>
    <row r="364" spans="1:51" x14ac:dyDescent="0.25">
      <c r="A364" s="12" t="s">
        <v>2137</v>
      </c>
      <c r="B364" s="12" t="s">
        <v>2138</v>
      </c>
      <c r="C364" s="13">
        <v>45875</v>
      </c>
      <c r="D364" s="12" t="s">
        <v>2139</v>
      </c>
      <c r="E364" s="12" t="s">
        <v>2140</v>
      </c>
      <c r="F364" s="12" t="s">
        <v>2141</v>
      </c>
      <c r="G364" s="12">
        <v>260</v>
      </c>
      <c r="H364" s="12" t="s">
        <v>37</v>
      </c>
      <c r="I364" s="12" t="s">
        <v>2102</v>
      </c>
      <c r="J364" s="12" t="s">
        <v>2103</v>
      </c>
      <c r="K364" s="12" t="s">
        <v>51</v>
      </c>
      <c r="L364" s="12" t="s">
        <v>52</v>
      </c>
      <c r="M364" s="12" t="s">
        <v>52</v>
      </c>
      <c r="N364" s="12" t="s">
        <v>2110</v>
      </c>
      <c r="O364" s="12" t="s">
        <v>55</v>
      </c>
      <c r="P364" s="12">
        <v>8883576297</v>
      </c>
      <c r="Q364" s="12" t="s">
        <v>39</v>
      </c>
      <c r="R364" s="12" t="s">
        <v>98</v>
      </c>
      <c r="S364" s="12" t="s">
        <v>58</v>
      </c>
      <c r="T364" s="12" t="s">
        <v>138</v>
      </c>
      <c r="U364" s="12" t="s">
        <v>60</v>
      </c>
      <c r="V364" s="12" t="s">
        <v>61</v>
      </c>
      <c r="W364" s="12" t="s">
        <v>62</v>
      </c>
      <c r="X364" s="12" t="s">
        <v>63</v>
      </c>
      <c r="Y364" s="12" t="s">
        <v>38</v>
      </c>
      <c r="Z364" s="12" t="s">
        <v>64</v>
      </c>
      <c r="AA364" s="12" t="s">
        <v>38</v>
      </c>
      <c r="AB364" s="12" t="s">
        <v>85</v>
      </c>
      <c r="AC364" s="12" t="s">
        <v>86</v>
      </c>
      <c r="AD364" s="12" t="s">
        <v>67</v>
      </c>
      <c r="AE364" s="12" t="s">
        <v>68</v>
      </c>
      <c r="AF364" s="12" t="s">
        <v>383</v>
      </c>
      <c r="AG364" s="12" t="s">
        <v>118</v>
      </c>
      <c r="AH364" s="12" t="s">
        <v>42</v>
      </c>
      <c r="AI364" s="1">
        <f>IFERROR(_xlfn.XLOOKUP(Table1[[#This Row],[Audio Url]],Qc!C:C,Qc!F:F),"")</f>
        <v>0</v>
      </c>
      <c r="AJ364" s="1" t="str">
        <f>IFERROR(_xlfn.XLOOKUP(Table1[[#This Row],[Audio Url]],Qc!C:C,Qc!E:E),"")</f>
        <v>Correctly Done</v>
      </c>
      <c r="AK364" s="12" t="s">
        <v>38</v>
      </c>
      <c r="AL364" s="12" t="s">
        <v>38</v>
      </c>
      <c r="AM364" s="12" t="s">
        <v>43</v>
      </c>
      <c r="AN364" s="1" t="s">
        <v>2243</v>
      </c>
      <c r="AO364" t="str">
        <f>IF(Table1[[#This Row],[Audio Duration (in secs)]]&gt;180,"Greater than 3 Minutes","Less than 3 Minutes")</f>
        <v>Greater than 3 Minutes</v>
      </c>
      <c r="AP36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64" t="str">
        <f>IFERROR(VLOOKUP(Table1[[#This Row],[சாதி/Caste]],MApping!$E$1:$F$10,2,0),"Others")</f>
        <v>DEVENDRA KULA VELLALAR</v>
      </c>
      <c r="AR364">
        <f>VLOOKUP(Table1[[#This Row],[பாலினம்/Gender]],Factor!$F$26:$I$28,4,0)</f>
        <v>1.1351351351351351</v>
      </c>
      <c r="AS364">
        <f>VLOOKUP(Table1[[#This Row],[பதிலளித்தவரின் வயது/Age Group]],Factor!$F$35:$I$39,4,0)</f>
        <v>0.84</v>
      </c>
      <c r="AT364">
        <f>VLOOKUP(Table1[[#This Row],[பதிலளித்தவரின் வயது/Age Group]]&amp;Table1[[#This Row],[பாலினம்/Gender]],Factor!$A$45:$G$53,7,0)</f>
        <v>0.80769230769230771</v>
      </c>
      <c r="AU3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4">
        <f>VLOOKUP(Table1[[#This Row],[Rev Caste]],Factor!$F$59:$I$68,4,0)</f>
        <v>1.6390243902439026</v>
      </c>
      <c r="AW364">
        <f>Table1[[#This Row],[2021 Ae Factor]]*Table1[[#This Row],[Age &amp; Gender Factor]]</f>
        <v>0.47810026130822719</v>
      </c>
      <c r="AX364">
        <f t="shared" si="16"/>
        <v>10.604012000000001</v>
      </c>
      <c r="AY364">
        <f t="shared" si="17"/>
        <v>78.548638100000005</v>
      </c>
    </row>
    <row r="365" spans="1:51" x14ac:dyDescent="0.25">
      <c r="A365" s="12" t="s">
        <v>2142</v>
      </c>
      <c r="B365" s="12" t="s">
        <v>2143</v>
      </c>
      <c r="C365" s="13">
        <v>45875</v>
      </c>
      <c r="D365" s="12" t="s">
        <v>2144</v>
      </c>
      <c r="E365" s="12" t="s">
        <v>2145</v>
      </c>
      <c r="F365" s="12" t="s">
        <v>2146</v>
      </c>
      <c r="G365" s="12">
        <v>223</v>
      </c>
      <c r="H365" s="12" t="s">
        <v>37</v>
      </c>
      <c r="I365" s="12" t="s">
        <v>2102</v>
      </c>
      <c r="J365" s="12" t="s">
        <v>2103</v>
      </c>
      <c r="K365" s="12" t="s">
        <v>51</v>
      </c>
      <c r="L365" s="12" t="s">
        <v>52</v>
      </c>
      <c r="M365" s="12" t="s">
        <v>52</v>
      </c>
      <c r="N365" s="12" t="s">
        <v>2147</v>
      </c>
      <c r="O365" s="12" t="s">
        <v>136</v>
      </c>
      <c r="P365" s="12">
        <v>9629053159</v>
      </c>
      <c r="Q365" s="12" t="s">
        <v>39</v>
      </c>
      <c r="R365" s="12" t="s">
        <v>57</v>
      </c>
      <c r="S365" s="12" t="s">
        <v>58</v>
      </c>
      <c r="T365" s="12" t="s">
        <v>59</v>
      </c>
      <c r="U365" s="12" t="s">
        <v>60</v>
      </c>
      <c r="V365" s="12" t="s">
        <v>61</v>
      </c>
      <c r="W365" s="12" t="s">
        <v>62</v>
      </c>
      <c r="X365" s="12" t="s">
        <v>63</v>
      </c>
      <c r="Y365" s="12" t="s">
        <v>38</v>
      </c>
      <c r="Z365" s="12" t="s">
        <v>64</v>
      </c>
      <c r="AA365" s="12" t="s">
        <v>38</v>
      </c>
      <c r="AB365" s="12" t="s">
        <v>85</v>
      </c>
      <c r="AC365" s="12" t="s">
        <v>66</v>
      </c>
      <c r="AD365" s="12" t="s">
        <v>67</v>
      </c>
      <c r="AE365" s="12" t="s">
        <v>624</v>
      </c>
      <c r="AF365" s="12" t="s">
        <v>117</v>
      </c>
      <c r="AG365" s="12" t="s">
        <v>70</v>
      </c>
      <c r="AH365" s="12" t="s">
        <v>2123</v>
      </c>
      <c r="AI365" s="1">
        <f>IFERROR(_xlfn.XLOOKUP(Table1[[#This Row],[Audio Url]],Qc!C:C,Qc!F:F),"")</f>
        <v>0</v>
      </c>
      <c r="AJ365" s="1" t="str">
        <f>IFERROR(_xlfn.XLOOKUP(Table1[[#This Row],[Audio Url]],Qc!C:C,Qc!E:E),"")</f>
        <v>Correctly Done</v>
      </c>
      <c r="AK365" s="12" t="s">
        <v>38</v>
      </c>
      <c r="AL365" s="12" t="s">
        <v>38</v>
      </c>
      <c r="AM365" s="12" t="s">
        <v>43</v>
      </c>
      <c r="AN365" s="1" t="s">
        <v>2243</v>
      </c>
      <c r="AO365" t="str">
        <f>IF(Table1[[#This Row],[Audio Duration (in secs)]]&gt;180,"Greater than 3 Minutes","Less than 3 Minutes")</f>
        <v>Greater than 3 Minutes</v>
      </c>
      <c r="AP36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65" t="str">
        <f>IFERROR(VLOOKUP(Table1[[#This Row],[சாதி/Caste]],MApping!$E$1:$F$10,2,0),"Others")</f>
        <v>Others</v>
      </c>
      <c r="AR365">
        <f>VLOOKUP(Table1[[#This Row],[பாலினம்/Gender]],Factor!$F$26:$I$28,4,0)</f>
        <v>0.8936170212765957</v>
      </c>
      <c r="AS365">
        <f>VLOOKUP(Table1[[#This Row],[பதிலளித்தவரின் வயது/Age Group]],Factor!$F$35:$I$39,4,0)</f>
        <v>0.84</v>
      </c>
      <c r="AT365">
        <f>VLOOKUP(Table1[[#This Row],[பதிலளித்தவரின் வயது/Age Group]]&amp;Table1[[#This Row],[பாலினம்/Gender]],Factor!$A$45:$G$53,7,0)</f>
        <v>0.875</v>
      </c>
      <c r="AU3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5">
        <f>VLOOKUP(Table1[[#This Row],[Rev Caste]],Factor!$F$59:$I$68,4,0)</f>
        <v>5.9154929577464786E-2</v>
      </c>
      <c r="AW365">
        <f>Table1[[#This Row],[2021 Ae Factor]]*Table1[[#This Row],[Age &amp; Gender Factor]]</f>
        <v>0.5179419497505795</v>
      </c>
      <c r="AX365">
        <f t="shared" si="16"/>
        <v>10.6032195</v>
      </c>
      <c r="AY365">
        <f t="shared" si="17"/>
        <v>78.547807000000006</v>
      </c>
    </row>
    <row r="366" spans="1:51" x14ac:dyDescent="0.25">
      <c r="A366" s="12" t="s">
        <v>2148</v>
      </c>
      <c r="B366" s="12" t="s">
        <v>2149</v>
      </c>
      <c r="C366" s="13">
        <v>45875</v>
      </c>
      <c r="D366" s="12" t="s">
        <v>2150</v>
      </c>
      <c r="E366" s="12" t="s">
        <v>2151</v>
      </c>
      <c r="F366" s="12" t="s">
        <v>2152</v>
      </c>
      <c r="G366" s="12">
        <v>414</v>
      </c>
      <c r="H366" s="12" t="s">
        <v>37</v>
      </c>
      <c r="I366" s="12" t="s">
        <v>2102</v>
      </c>
      <c r="J366" s="12" t="s">
        <v>2103</v>
      </c>
      <c r="K366" s="12" t="s">
        <v>51</v>
      </c>
      <c r="L366" s="12" t="s">
        <v>52</v>
      </c>
      <c r="M366" s="12" t="s">
        <v>52</v>
      </c>
      <c r="N366" s="12" t="s">
        <v>2153</v>
      </c>
      <c r="O366" s="12" t="s">
        <v>136</v>
      </c>
      <c r="P366" s="12">
        <v>7418937770</v>
      </c>
      <c r="Q366" s="12" t="s">
        <v>56</v>
      </c>
      <c r="R366" s="12" t="s">
        <v>98</v>
      </c>
      <c r="S366" s="12" t="s">
        <v>114</v>
      </c>
      <c r="T366" s="12" t="s">
        <v>138</v>
      </c>
      <c r="U366" s="12" t="s">
        <v>84</v>
      </c>
      <c r="V366" s="12" t="s">
        <v>61</v>
      </c>
      <c r="W366" s="12" t="s">
        <v>126</v>
      </c>
      <c r="X366" s="12" t="s">
        <v>102</v>
      </c>
      <c r="Y366" s="12" t="s">
        <v>176</v>
      </c>
      <c r="Z366" s="12" t="s">
        <v>127</v>
      </c>
      <c r="AA366" s="12" t="s">
        <v>100</v>
      </c>
      <c r="AB366" s="12" t="s">
        <v>85</v>
      </c>
      <c r="AC366" s="12" t="s">
        <v>66</v>
      </c>
      <c r="AD366" s="12" t="s">
        <v>87</v>
      </c>
      <c r="AE366" s="12" t="s">
        <v>68</v>
      </c>
      <c r="AF366" s="12" t="s">
        <v>69</v>
      </c>
      <c r="AG366" s="12" t="s">
        <v>89</v>
      </c>
      <c r="AH366" s="12" t="s">
        <v>2154</v>
      </c>
      <c r="AI366" s="1">
        <f>IFERROR(_xlfn.XLOOKUP(Table1[[#This Row],[Audio Url]],Qc!C:C,Qc!F:F),"")</f>
        <v>0</v>
      </c>
      <c r="AJ366" s="1" t="str">
        <f>IFERROR(_xlfn.XLOOKUP(Table1[[#This Row],[Audio Url]],Qc!C:C,Qc!E:E),"")</f>
        <v>Correctly Done</v>
      </c>
      <c r="AK366" s="12" t="s">
        <v>38</v>
      </c>
      <c r="AL366" s="12" t="s">
        <v>38</v>
      </c>
      <c r="AM366" s="12" t="s">
        <v>43</v>
      </c>
      <c r="AN366" s="1" t="s">
        <v>2243</v>
      </c>
      <c r="AO366" t="str">
        <f>IF(Table1[[#This Row],[Audio Duration (in secs)]]&gt;180,"Greater than 3 Minutes","Less than 3 Minutes")</f>
        <v>Greater than 3 Minutes</v>
      </c>
      <c r="AP36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6" t="str">
        <f>IFERROR(VLOOKUP(Table1[[#This Row],[சாதி/Caste]],MApping!$E$1:$F$10,2,0),"Others")</f>
        <v>Others</v>
      </c>
      <c r="AR366">
        <f>VLOOKUP(Table1[[#This Row],[பாலினம்/Gender]],Factor!$F$26:$I$28,4,0)</f>
        <v>0.8936170212765957</v>
      </c>
      <c r="AS366">
        <f>VLOOKUP(Table1[[#This Row],[பதிலளித்தவரின் வயது/Age Group]],Factor!$F$35:$I$39,4,0)</f>
        <v>1.2824427480916032</v>
      </c>
      <c r="AT366">
        <f>VLOOKUP(Table1[[#This Row],[பதிலளித்தவரின் வயது/Age Group]]&amp;Table1[[#This Row],[பாலினம்/Gender]],Factor!$A$45:$G$53,7,0)</f>
        <v>0.95454545454545459</v>
      </c>
      <c r="AU3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6">
        <f>VLOOKUP(Table1[[#This Row],[Rev Caste]],Factor!$F$59:$I$68,4,0)</f>
        <v>5.9154929577464786E-2</v>
      </c>
      <c r="AW366">
        <f>Table1[[#This Row],[2021 Ae Factor]]*Table1[[#This Row],[Age &amp; Gender Factor]]</f>
        <v>0.56502758154608668</v>
      </c>
      <c r="AX366">
        <f t="shared" si="16"/>
        <v>10.603935699999999</v>
      </c>
      <c r="AY366">
        <f t="shared" si="17"/>
        <v>78.547758299999998</v>
      </c>
    </row>
    <row r="367" spans="1:51" x14ac:dyDescent="0.25">
      <c r="A367" s="12" t="s">
        <v>2155</v>
      </c>
      <c r="B367" s="12" t="s">
        <v>2156</v>
      </c>
      <c r="C367" s="13">
        <v>45875</v>
      </c>
      <c r="D367" s="12" t="s">
        <v>2157</v>
      </c>
      <c r="E367" s="12" t="s">
        <v>2158</v>
      </c>
      <c r="F367" s="12" t="s">
        <v>2159</v>
      </c>
      <c r="G367" s="12">
        <v>272</v>
      </c>
      <c r="H367" s="12" t="s">
        <v>37</v>
      </c>
      <c r="I367" s="12" t="s">
        <v>2102</v>
      </c>
      <c r="J367" s="12" t="s">
        <v>2103</v>
      </c>
      <c r="K367" s="12" t="s">
        <v>51</v>
      </c>
      <c r="L367" s="12" t="s">
        <v>52</v>
      </c>
      <c r="M367" s="12" t="s">
        <v>52</v>
      </c>
      <c r="N367" s="12" t="s">
        <v>1491</v>
      </c>
      <c r="O367" s="12" t="s">
        <v>136</v>
      </c>
      <c r="P367" s="12">
        <v>9629001929</v>
      </c>
      <c r="Q367" s="12" t="s">
        <v>39</v>
      </c>
      <c r="R367" s="12" t="s">
        <v>98</v>
      </c>
      <c r="S367" s="12" t="s">
        <v>58</v>
      </c>
      <c r="T367" s="12" t="s">
        <v>59</v>
      </c>
      <c r="U367" s="12" t="s">
        <v>84</v>
      </c>
      <c r="V367" s="12" t="s">
        <v>61</v>
      </c>
      <c r="W367" s="12" t="s">
        <v>62</v>
      </c>
      <c r="X367" s="12" t="s">
        <v>63</v>
      </c>
      <c r="Y367" s="12" t="s">
        <v>38</v>
      </c>
      <c r="Z367" s="12" t="s">
        <v>127</v>
      </c>
      <c r="AA367" s="12" t="s">
        <v>61</v>
      </c>
      <c r="AB367" s="12" t="s">
        <v>59</v>
      </c>
      <c r="AC367" s="12" t="s">
        <v>86</v>
      </c>
      <c r="AD367" s="12" t="s">
        <v>67</v>
      </c>
      <c r="AE367" s="12" t="s">
        <v>480</v>
      </c>
      <c r="AF367" s="12" t="s">
        <v>69</v>
      </c>
      <c r="AG367" s="12" t="s">
        <v>89</v>
      </c>
      <c r="AH367" s="12" t="s">
        <v>2160</v>
      </c>
      <c r="AI367" s="1">
        <f>IFERROR(_xlfn.XLOOKUP(Table1[[#This Row],[Audio Url]],Qc!C:C,Qc!F:F),"")</f>
        <v>0</v>
      </c>
      <c r="AJ367" s="1" t="str">
        <f>IFERROR(_xlfn.XLOOKUP(Table1[[#This Row],[Audio Url]],Qc!C:C,Qc!E:E),"")</f>
        <v>Correctly Done</v>
      </c>
      <c r="AK367" s="12" t="s">
        <v>38</v>
      </c>
      <c r="AL367" s="12" t="s">
        <v>38</v>
      </c>
      <c r="AM367" s="12" t="s">
        <v>43</v>
      </c>
      <c r="AN367" s="1" t="s">
        <v>2243</v>
      </c>
      <c r="AO367" t="str">
        <f>IF(Table1[[#This Row],[Audio Duration (in secs)]]&gt;180,"Greater than 3 Minutes","Less than 3 Minutes")</f>
        <v>Greater than 3 Minutes</v>
      </c>
      <c r="AP36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67" t="str">
        <f>IFERROR(VLOOKUP(Table1[[#This Row],[சாதி/Caste]],MApping!$E$1:$F$10,2,0),"Others")</f>
        <v>Others</v>
      </c>
      <c r="AR367">
        <f>VLOOKUP(Table1[[#This Row],[பாலினம்/Gender]],Factor!$F$26:$I$28,4,0)</f>
        <v>0.8936170212765957</v>
      </c>
      <c r="AS367">
        <f>VLOOKUP(Table1[[#This Row],[பதிலளித்தவரின் வயது/Age Group]],Factor!$F$35:$I$39,4,0)</f>
        <v>0.84</v>
      </c>
      <c r="AT367">
        <f>VLOOKUP(Table1[[#This Row],[பதிலளித்தவரின் வயது/Age Group]]&amp;Table1[[#This Row],[பாலினம்/Gender]],Factor!$A$45:$G$53,7,0)</f>
        <v>0.875</v>
      </c>
      <c r="AU3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7">
        <f>VLOOKUP(Table1[[#This Row],[Rev Caste]],Factor!$F$59:$I$68,4,0)</f>
        <v>5.9154929577464786E-2</v>
      </c>
      <c r="AW367">
        <f>Table1[[#This Row],[2021 Ae Factor]]*Table1[[#This Row],[Age &amp; Gender Factor]]</f>
        <v>0.5179419497505795</v>
      </c>
      <c r="AX367">
        <f t="shared" si="16"/>
        <v>10.6036541</v>
      </c>
      <c r="AY367">
        <f t="shared" si="17"/>
        <v>78.547053300000002</v>
      </c>
    </row>
    <row r="368" spans="1:51" x14ac:dyDescent="0.25">
      <c r="A368" s="12" t="s">
        <v>2246</v>
      </c>
      <c r="B368" s="12" t="s">
        <v>2247</v>
      </c>
      <c r="C368" s="13">
        <v>45876</v>
      </c>
      <c r="D368" s="12" t="s">
        <v>2248</v>
      </c>
      <c r="E368" s="12" t="s">
        <v>2249</v>
      </c>
      <c r="F368" s="12" t="s">
        <v>2250</v>
      </c>
      <c r="G368" s="12">
        <v>323</v>
      </c>
      <c r="H368" s="12" t="s">
        <v>37</v>
      </c>
      <c r="I368" s="12" t="s">
        <v>49</v>
      </c>
      <c r="J368" s="12" t="s">
        <v>50</v>
      </c>
      <c r="K368" s="12" t="s">
        <v>51</v>
      </c>
      <c r="L368" s="12" t="s">
        <v>52</v>
      </c>
      <c r="M368" s="12" t="s">
        <v>52</v>
      </c>
      <c r="N368" s="12" t="s">
        <v>2251</v>
      </c>
      <c r="O368" s="12" t="s">
        <v>55</v>
      </c>
      <c r="P368" s="12">
        <v>7010464812</v>
      </c>
      <c r="Q368" s="12" t="s">
        <v>39</v>
      </c>
      <c r="R368" s="12" t="s">
        <v>125</v>
      </c>
      <c r="S368" s="12" t="s">
        <v>58</v>
      </c>
      <c r="T368" s="12" t="s">
        <v>99</v>
      </c>
      <c r="U368" s="12" t="s">
        <v>84</v>
      </c>
      <c r="V368" s="12" t="s">
        <v>61</v>
      </c>
      <c r="W368" s="12" t="s">
        <v>101</v>
      </c>
      <c r="X368" s="12" t="s">
        <v>102</v>
      </c>
      <c r="Y368" s="12" t="s">
        <v>289</v>
      </c>
      <c r="Z368" s="12" t="s">
        <v>64</v>
      </c>
      <c r="AA368" s="12" t="s">
        <v>38</v>
      </c>
      <c r="AB368" s="12" t="s">
        <v>65</v>
      </c>
      <c r="AC368" s="12" t="s">
        <v>86</v>
      </c>
      <c r="AD368" s="12" t="s">
        <v>67</v>
      </c>
      <c r="AE368" s="12" t="s">
        <v>277</v>
      </c>
      <c r="AF368" s="12" t="s">
        <v>69</v>
      </c>
      <c r="AG368" s="12" t="s">
        <v>89</v>
      </c>
      <c r="AH368" s="12" t="s">
        <v>71</v>
      </c>
      <c r="AI368" s="1">
        <f>IFERROR(_xlfn.XLOOKUP(Table1[[#This Row],[Audio Url]],Qc!C:C,Qc!F:F),"")</f>
        <v>0</v>
      </c>
      <c r="AJ368" s="12" t="s">
        <v>38</v>
      </c>
      <c r="AK368" s="12" t="s">
        <v>38</v>
      </c>
      <c r="AL368" s="12" t="s">
        <v>38</v>
      </c>
      <c r="AM368" s="12" t="s">
        <v>43</v>
      </c>
      <c r="AN368" s="1" t="s">
        <v>2243</v>
      </c>
      <c r="AO368" t="str">
        <f>IF(Table1[[#This Row],[Audio Duration (in secs)]]&gt;180,"Greater than 3 Minutes","Less than 3 Minutes")</f>
        <v>Greater than 3 Minutes</v>
      </c>
      <c r="AP36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8" t="str">
        <f>IFERROR(VLOOKUP(Table1[[#This Row],[சாதி/Caste]],MApping!$E$1:$F$10,2,0),"Others")</f>
        <v>URALI GOUNDER</v>
      </c>
      <c r="AR368">
        <f>VLOOKUP(Table1[[#This Row],[பாலினம்/Gender]],Factor!$F$26:$I$28,4,0)</f>
        <v>1.1351351351351351</v>
      </c>
      <c r="AS368">
        <f>VLOOKUP(Table1[[#This Row],[பதிலளித்தவரின் வயது/Age Group]],Factor!$F$35:$I$39,4,0)</f>
        <v>0.84</v>
      </c>
      <c r="AT368">
        <f>VLOOKUP(Table1[[#This Row],[பதிலளித்தவரின் வயது/Age Group]]&amp;Table1[[#This Row],[பாலினம்/Gender]],Factor!$A$45:$G$53,7,0)</f>
        <v>0.80769230769230771</v>
      </c>
      <c r="AU3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68">
        <f>VLOOKUP(Table1[[#This Row],[Rev Caste]],Factor!$F$59:$I$68,4,0)</f>
        <v>1.3034482758620689</v>
      </c>
      <c r="AW368">
        <f>Table1[[#This Row],[2021 Ae Factor]]*Table1[[#This Row],[Age &amp; Gender Factor]]</f>
        <v>0.47810026130822719</v>
      </c>
      <c r="AX368">
        <f t="shared" ref="AX368:AX399" si="18">VALUE(MID(D368,2,FIND(",",D368)-2))</f>
        <v>10.603905599999999</v>
      </c>
      <c r="AY368">
        <f t="shared" ref="AY368:AY399" si="19">VALUE(MID(D368, FIND(",",D368)+2, FIND(")",D368)-FIND(",",D368)-2))</f>
        <v>78.552559599999995</v>
      </c>
    </row>
    <row r="369" spans="1:51" x14ac:dyDescent="0.25">
      <c r="A369" s="12" t="s">
        <v>2252</v>
      </c>
      <c r="B369" s="12" t="s">
        <v>2253</v>
      </c>
      <c r="C369" s="13">
        <v>45876</v>
      </c>
      <c r="D369" s="12" t="s">
        <v>2254</v>
      </c>
      <c r="E369" s="12" t="s">
        <v>2249</v>
      </c>
      <c r="F369" s="12" t="s">
        <v>2255</v>
      </c>
      <c r="G369" s="12">
        <v>272</v>
      </c>
      <c r="H369" s="12" t="s">
        <v>37</v>
      </c>
      <c r="I369" s="12" t="s">
        <v>49</v>
      </c>
      <c r="J369" s="12" t="s">
        <v>50</v>
      </c>
      <c r="K369" s="12" t="s">
        <v>51</v>
      </c>
      <c r="L369" s="12" t="s">
        <v>52</v>
      </c>
      <c r="M369" s="12" t="s">
        <v>52</v>
      </c>
      <c r="N369" s="12" t="s">
        <v>2256</v>
      </c>
      <c r="O369" s="12" t="s">
        <v>55</v>
      </c>
      <c r="P369" s="12">
        <v>8870631556</v>
      </c>
      <c r="Q369" s="12" t="s">
        <v>82</v>
      </c>
      <c r="R369" s="12" t="s">
        <v>98</v>
      </c>
      <c r="S369" s="12" t="s">
        <v>58</v>
      </c>
      <c r="T369" s="12" t="s">
        <v>138</v>
      </c>
      <c r="U369" s="12" t="s">
        <v>302</v>
      </c>
      <c r="V369" s="12" t="s">
        <v>100</v>
      </c>
      <c r="W369" s="12" t="s">
        <v>101</v>
      </c>
      <c r="X369" s="12" t="s">
        <v>102</v>
      </c>
      <c r="Y369" s="12" t="s">
        <v>289</v>
      </c>
      <c r="Z369" s="12" t="s">
        <v>127</v>
      </c>
      <c r="AA369" s="12" t="s">
        <v>61</v>
      </c>
      <c r="AB369" s="12" t="s">
        <v>85</v>
      </c>
      <c r="AC369" s="12" t="s">
        <v>66</v>
      </c>
      <c r="AD369" s="12" t="s">
        <v>116</v>
      </c>
      <c r="AE369" s="12" t="s">
        <v>277</v>
      </c>
      <c r="AF369" s="12" t="s">
        <v>69</v>
      </c>
      <c r="AG369" s="12" t="s">
        <v>118</v>
      </c>
      <c r="AH369" s="12" t="s">
        <v>42</v>
      </c>
      <c r="AI369" s="1">
        <f>IFERROR(_xlfn.XLOOKUP(Table1[[#This Row],[Audio Url]],Qc!C:C,Qc!F:F),"")</f>
        <v>0</v>
      </c>
      <c r="AJ369" s="12" t="s">
        <v>38</v>
      </c>
      <c r="AK369" s="12" t="s">
        <v>38</v>
      </c>
      <c r="AL369" s="12" t="s">
        <v>38</v>
      </c>
      <c r="AM369" s="12" t="s">
        <v>43</v>
      </c>
      <c r="AN369" s="1" t="s">
        <v>2243</v>
      </c>
      <c r="AO369" t="str">
        <f>IF(Table1[[#This Row],[Audio Duration (in secs)]]&gt;180,"Greater than 3 Minutes","Less than 3 Minutes")</f>
        <v>Greater than 3 Minutes</v>
      </c>
      <c r="AP36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69" t="str">
        <f>IFERROR(VLOOKUP(Table1[[#This Row],[சாதி/Caste]],MApping!$E$1:$F$10,2,0),"Others")</f>
        <v>DEVENDRA KULA VELLALAR</v>
      </c>
      <c r="AR369">
        <f>VLOOKUP(Table1[[#This Row],[பாலினம்/Gender]],Factor!$F$26:$I$28,4,0)</f>
        <v>1.1351351351351351</v>
      </c>
      <c r="AS369">
        <f>VLOOKUP(Table1[[#This Row],[பதிலளித்தவரின் வயது/Age Group]],Factor!$F$35:$I$39,4,0)</f>
        <v>0.84848484848484851</v>
      </c>
      <c r="AT369">
        <f>VLOOKUP(Table1[[#This Row],[பதிலளித்தவரின் வயது/Age Group]]&amp;Table1[[#This Row],[பாலினம்/Gender]],Factor!$A$45:$G$53,7,0)</f>
        <v>1.0769230769230769</v>
      </c>
      <c r="AU3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69">
        <f>VLOOKUP(Table1[[#This Row],[Rev Caste]],Factor!$F$59:$I$68,4,0)</f>
        <v>1.6390243902439026</v>
      </c>
      <c r="AW369">
        <f>Table1[[#This Row],[2021 Ae Factor]]*Table1[[#This Row],[Age &amp; Gender Factor]]</f>
        <v>2.1551383864726366</v>
      </c>
      <c r="AX369">
        <f t="shared" si="18"/>
        <v>10.603906200000001</v>
      </c>
      <c r="AY369">
        <f t="shared" si="19"/>
        <v>78.5525612</v>
      </c>
    </row>
    <row r="370" spans="1:51" x14ac:dyDescent="0.25">
      <c r="A370" s="12" t="s">
        <v>2257</v>
      </c>
      <c r="B370" s="12" t="s">
        <v>2258</v>
      </c>
      <c r="C370" s="13">
        <v>45876</v>
      </c>
      <c r="D370" s="12" t="s">
        <v>2259</v>
      </c>
      <c r="E370" s="12" t="s">
        <v>1988</v>
      </c>
      <c r="F370" s="12" t="s">
        <v>2260</v>
      </c>
      <c r="G370" s="12">
        <v>587</v>
      </c>
      <c r="H370" s="12" t="s">
        <v>37</v>
      </c>
      <c r="I370" s="12" t="s">
        <v>2102</v>
      </c>
      <c r="J370" s="12" t="s">
        <v>2103</v>
      </c>
      <c r="K370" s="12" t="s">
        <v>51</v>
      </c>
      <c r="L370" s="12" t="s">
        <v>52</v>
      </c>
      <c r="M370" s="12" t="s">
        <v>52</v>
      </c>
      <c r="N370" s="12" t="s">
        <v>2261</v>
      </c>
      <c r="O370" s="12" t="s">
        <v>55</v>
      </c>
      <c r="P370" s="12">
        <v>9894812901</v>
      </c>
      <c r="Q370" s="12" t="s">
        <v>361</v>
      </c>
      <c r="R370" s="12" t="s">
        <v>57</v>
      </c>
      <c r="S370" s="12" t="s">
        <v>1008</v>
      </c>
      <c r="T370" s="12" t="s">
        <v>59</v>
      </c>
      <c r="U370" s="12" t="s">
        <v>84</v>
      </c>
      <c r="V370" s="12" t="s">
        <v>166</v>
      </c>
      <c r="W370" s="12" t="s">
        <v>62</v>
      </c>
      <c r="X370" s="12" t="s">
        <v>179</v>
      </c>
      <c r="Y370" s="12" t="s">
        <v>289</v>
      </c>
      <c r="Z370" s="12" t="s">
        <v>127</v>
      </c>
      <c r="AA370" s="12" t="s">
        <v>100</v>
      </c>
      <c r="AB370" s="12" t="s">
        <v>85</v>
      </c>
      <c r="AC370" s="12" t="s">
        <v>128</v>
      </c>
      <c r="AD370" s="12" t="s">
        <v>67</v>
      </c>
      <c r="AE370" s="12" t="s">
        <v>68</v>
      </c>
      <c r="AF370" s="12" t="s">
        <v>69</v>
      </c>
      <c r="AG370" s="12" t="s">
        <v>89</v>
      </c>
      <c r="AH370" s="12" t="s">
        <v>521</v>
      </c>
      <c r="AI370" s="1" t="str">
        <f>IFERROR(_xlfn.XLOOKUP(Table1[[#This Row],[Audio Url]],Qc!C:C,Qc!F:F),"")</f>
        <v>he said based on the candidates</v>
      </c>
      <c r="AJ370" s="12" t="s">
        <v>38</v>
      </c>
      <c r="AK370" s="12" t="s">
        <v>38</v>
      </c>
      <c r="AL370" s="12" t="s">
        <v>38</v>
      </c>
      <c r="AM370" s="12" t="s">
        <v>43</v>
      </c>
      <c r="AN370" s="1" t="s">
        <v>2243</v>
      </c>
      <c r="AO370" t="str">
        <f>IF(Table1[[#This Row],[Audio Duration (in secs)]]&gt;180,"Greater than 3 Minutes","Less than 3 Minutes")</f>
        <v>Greater than 3 Minutes</v>
      </c>
      <c r="AP37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DMDK</v>
      </c>
      <c r="AQ370" t="str">
        <f>IFERROR(VLOOKUP(Table1[[#This Row],[சாதி/Caste]],MApping!$E$1:$F$10,2,0),"Others")</f>
        <v>CHOLIA VELLALAR</v>
      </c>
      <c r="AR370">
        <f>VLOOKUP(Table1[[#This Row],[பாலினம்/Gender]],Factor!$F$26:$I$28,4,0)</f>
        <v>1.1351351351351351</v>
      </c>
      <c r="AS370">
        <f>VLOOKUP(Table1[[#This Row],[பதிலளித்தவரின் வயது/Age Group]],Factor!$F$35:$I$39,4,0)</f>
        <v>0.96923076923076912</v>
      </c>
      <c r="AT370">
        <f>VLOOKUP(Table1[[#This Row],[பதிலளித்தவரின் வயது/Age Group]]&amp;Table1[[#This Row],[பாலினம்/Gender]],Factor!$A$45:$G$53,7,0)</f>
        <v>0.82894736842105265</v>
      </c>
      <c r="AU3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0">
        <f>VLOOKUP(Table1[[#This Row],[Rev Caste]],Factor!$F$59:$I$68,4,0)</f>
        <v>1.3125</v>
      </c>
      <c r="AW370">
        <f>Table1[[#This Row],[2021 Ae Factor]]*Table1[[#This Row],[Age &amp; Gender Factor]]</f>
        <v>0.82894736842105265</v>
      </c>
      <c r="AX370">
        <f t="shared" si="18"/>
        <v>10.5965574</v>
      </c>
      <c r="AY370">
        <f t="shared" si="19"/>
        <v>78.542773199999999</v>
      </c>
    </row>
    <row r="371" spans="1:51" x14ac:dyDescent="0.25">
      <c r="A371" s="12" t="s">
        <v>2262</v>
      </c>
      <c r="B371" s="12" t="s">
        <v>2263</v>
      </c>
      <c r="C371" s="13">
        <v>45876</v>
      </c>
      <c r="D371" s="12" t="s">
        <v>2264</v>
      </c>
      <c r="E371" s="12" t="s">
        <v>2249</v>
      </c>
      <c r="F371" s="12" t="s">
        <v>2265</v>
      </c>
      <c r="G371" s="12">
        <v>257</v>
      </c>
      <c r="H371" s="12" t="s">
        <v>37</v>
      </c>
      <c r="I371" s="12" t="s">
        <v>49</v>
      </c>
      <c r="J371" s="12" t="s">
        <v>50</v>
      </c>
      <c r="K371" s="12" t="s">
        <v>51</v>
      </c>
      <c r="L371" s="12" t="s">
        <v>52</v>
      </c>
      <c r="M371" s="12" t="s">
        <v>52</v>
      </c>
      <c r="N371" s="12" t="s">
        <v>2266</v>
      </c>
      <c r="O371" s="12" t="s">
        <v>55</v>
      </c>
      <c r="P371" s="12">
        <v>7010958198</v>
      </c>
      <c r="Q371" s="12" t="s">
        <v>82</v>
      </c>
      <c r="R371" s="12" t="s">
        <v>98</v>
      </c>
      <c r="S371" s="12" t="s">
        <v>58</v>
      </c>
      <c r="T371" s="12" t="s">
        <v>138</v>
      </c>
      <c r="U371" s="12" t="s">
        <v>84</v>
      </c>
      <c r="V371" s="12" t="s">
        <v>296</v>
      </c>
      <c r="W371" s="12" t="s">
        <v>126</v>
      </c>
      <c r="X371" s="12" t="s">
        <v>102</v>
      </c>
      <c r="Y371" s="12" t="s">
        <v>96</v>
      </c>
      <c r="Z371" s="12" t="s">
        <v>127</v>
      </c>
      <c r="AA371" s="12" t="s">
        <v>61</v>
      </c>
      <c r="AB371" s="12" t="s">
        <v>85</v>
      </c>
      <c r="AC371" s="12" t="s">
        <v>128</v>
      </c>
      <c r="AD371" s="12" t="s">
        <v>87</v>
      </c>
      <c r="AE371" s="12" t="s">
        <v>129</v>
      </c>
      <c r="AF371" s="12" t="s">
        <v>69</v>
      </c>
      <c r="AG371" s="12" t="s">
        <v>89</v>
      </c>
      <c r="AH371" s="12" t="s">
        <v>521</v>
      </c>
      <c r="AI371" s="1">
        <f>IFERROR(_xlfn.XLOOKUP(Table1[[#This Row],[Audio Url]],Qc!C:C,Qc!F:F),"")</f>
        <v>0</v>
      </c>
      <c r="AJ371" s="12" t="s">
        <v>38</v>
      </c>
      <c r="AK371" s="12" t="s">
        <v>38</v>
      </c>
      <c r="AL371" s="12" t="s">
        <v>38</v>
      </c>
      <c r="AM371" s="12" t="s">
        <v>43</v>
      </c>
      <c r="AN371" s="1" t="s">
        <v>2243</v>
      </c>
      <c r="AO371" t="str">
        <f>IF(Table1[[#This Row],[Audio Duration (in secs)]]&gt;180,"Greater than 3 Minutes","Less than 3 Minutes")</f>
        <v>Greater than 3 Minutes</v>
      </c>
      <c r="AP37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1" t="str">
        <f>IFERROR(VLOOKUP(Table1[[#This Row],[சாதி/Caste]],MApping!$E$1:$F$10,2,0),"Others")</f>
        <v>CHOLIA VELLALAR</v>
      </c>
      <c r="AR371">
        <f>VLOOKUP(Table1[[#This Row],[பாலினம்/Gender]],Factor!$F$26:$I$28,4,0)</f>
        <v>1.1351351351351351</v>
      </c>
      <c r="AS371">
        <f>VLOOKUP(Table1[[#This Row],[பதிலளித்தவரின் வயது/Age Group]],Factor!$F$35:$I$39,4,0)</f>
        <v>0.84848484848484851</v>
      </c>
      <c r="AT371">
        <f>VLOOKUP(Table1[[#This Row],[பதிலளித்தவரின் வயது/Age Group]]&amp;Table1[[#This Row],[பாலினம்/Gender]],Factor!$A$45:$G$53,7,0)</f>
        <v>1.0769230769230769</v>
      </c>
      <c r="AU3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71">
        <f>VLOOKUP(Table1[[#This Row],[Rev Caste]],Factor!$F$59:$I$68,4,0)</f>
        <v>1.3125</v>
      </c>
      <c r="AW371">
        <f>Table1[[#This Row],[2021 Ae Factor]]*Table1[[#This Row],[Age &amp; Gender Factor]]</f>
        <v>1.4188910991811896</v>
      </c>
      <c r="AX371">
        <f t="shared" si="18"/>
        <v>10.604142100000001</v>
      </c>
      <c r="AY371">
        <f t="shared" si="19"/>
        <v>78.552739299999999</v>
      </c>
    </row>
    <row r="372" spans="1:51" x14ac:dyDescent="0.25">
      <c r="A372" s="12" t="s">
        <v>2268</v>
      </c>
      <c r="B372" s="12" t="s">
        <v>2269</v>
      </c>
      <c r="C372" s="13">
        <v>45876</v>
      </c>
      <c r="D372" s="12" t="s">
        <v>2270</v>
      </c>
      <c r="E372" s="12" t="s">
        <v>2271</v>
      </c>
      <c r="F372" s="12" t="s">
        <v>2272</v>
      </c>
      <c r="G372" s="12">
        <v>307</v>
      </c>
      <c r="H372" s="12" t="s">
        <v>37</v>
      </c>
      <c r="I372" s="12" t="s">
        <v>49</v>
      </c>
      <c r="J372" s="12" t="s">
        <v>50</v>
      </c>
      <c r="K372" s="12" t="s">
        <v>51</v>
      </c>
      <c r="L372" s="12" t="s">
        <v>52</v>
      </c>
      <c r="M372" s="12" t="s">
        <v>52</v>
      </c>
      <c r="N372" s="12" t="s">
        <v>2273</v>
      </c>
      <c r="O372" s="12" t="s">
        <v>55</v>
      </c>
      <c r="P372" s="12">
        <v>9361441386</v>
      </c>
      <c r="Q372" s="12" t="s">
        <v>82</v>
      </c>
      <c r="R372" s="12" t="s">
        <v>57</v>
      </c>
      <c r="S372" s="12" t="s">
        <v>58</v>
      </c>
      <c r="T372" s="12" t="s">
        <v>138</v>
      </c>
      <c r="U372" s="12" t="s">
        <v>60</v>
      </c>
      <c r="V372" s="12" t="s">
        <v>296</v>
      </c>
      <c r="W372" s="12" t="s">
        <v>62</v>
      </c>
      <c r="X372" s="12" t="s">
        <v>115</v>
      </c>
      <c r="Y372" s="12" t="s">
        <v>38</v>
      </c>
      <c r="Z372" s="12" t="s">
        <v>64</v>
      </c>
      <c r="AA372" s="12" t="s">
        <v>38</v>
      </c>
      <c r="AB372" s="12" t="s">
        <v>65</v>
      </c>
      <c r="AC372" s="12" t="s">
        <v>86</v>
      </c>
      <c r="AD372" s="12" t="s">
        <v>116</v>
      </c>
      <c r="AE372" s="12" t="s">
        <v>68</v>
      </c>
      <c r="AF372" s="12" t="s">
        <v>117</v>
      </c>
      <c r="AG372" s="12" t="s">
        <v>70</v>
      </c>
      <c r="AH372" s="12" t="s">
        <v>270</v>
      </c>
      <c r="AI372" s="1" t="str">
        <f>IFERROR(_xlfn.XLOOKUP(Table1[[#This Row],[Audio Url]],Qc!C:C,Qc!F:F),"")</f>
        <v>he said "i just want to vote nota"</v>
      </c>
      <c r="AJ372" s="12" t="s">
        <v>38</v>
      </c>
      <c r="AK372" s="12" t="s">
        <v>38</v>
      </c>
      <c r="AL372" s="12" t="s">
        <v>38</v>
      </c>
      <c r="AM372" s="12" t="s">
        <v>43</v>
      </c>
      <c r="AN372" s="1" t="s">
        <v>2243</v>
      </c>
      <c r="AO372" t="str">
        <f>IF(Table1[[#This Row],[Audio Duration (in secs)]]&gt;180,"Greater than 3 Minutes","Less than 3 Minutes")</f>
        <v>Greater than 3 Minutes</v>
      </c>
      <c r="AP37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72" t="str">
        <f>IFERROR(VLOOKUP(Table1[[#This Row],[சாதி/Caste]],MApping!$E$1:$F$10,2,0),"Others")</f>
        <v>MUTTARAIYAR</v>
      </c>
      <c r="AR372">
        <f>VLOOKUP(Table1[[#This Row],[பாலினம்/Gender]],Factor!$F$26:$I$28,4,0)</f>
        <v>1.1351351351351351</v>
      </c>
      <c r="AS372">
        <f>VLOOKUP(Table1[[#This Row],[பதிலளித்தவரின் வயது/Age Group]],Factor!$F$35:$I$39,4,0)</f>
        <v>0.84848484848484851</v>
      </c>
      <c r="AT372">
        <f>VLOOKUP(Table1[[#This Row],[பதிலளித்தவரின் வயது/Age Group]]&amp;Table1[[#This Row],[பாலினம்/Gender]],Factor!$A$45:$G$53,7,0)</f>
        <v>1.0769230769230769</v>
      </c>
      <c r="AU3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72">
        <f>VLOOKUP(Table1[[#This Row],[Rev Caste]],Factor!$F$59:$I$68,4,0)</f>
        <v>2.0275862068965518</v>
      </c>
      <c r="AW372">
        <f>Table1[[#This Row],[2021 Ae Factor]]*Table1[[#This Row],[Age &amp; Gender Factor]]</f>
        <v>1.4188910991811896</v>
      </c>
      <c r="AX372">
        <f t="shared" si="18"/>
        <v>10.6099344</v>
      </c>
      <c r="AY372">
        <f t="shared" si="19"/>
        <v>78.553705399999998</v>
      </c>
    </row>
    <row r="373" spans="1:51" x14ac:dyDescent="0.25">
      <c r="A373" s="12" t="s">
        <v>2274</v>
      </c>
      <c r="B373" s="12" t="s">
        <v>2275</v>
      </c>
      <c r="C373" s="13">
        <v>45876</v>
      </c>
      <c r="D373" s="12" t="s">
        <v>2276</v>
      </c>
      <c r="E373" s="12" t="s">
        <v>2277</v>
      </c>
      <c r="F373" s="12" t="s">
        <v>2278</v>
      </c>
      <c r="G373" s="12">
        <v>444</v>
      </c>
      <c r="H373" s="12" t="s">
        <v>37</v>
      </c>
      <c r="I373" s="12" t="s">
        <v>49</v>
      </c>
      <c r="J373" s="12" t="s">
        <v>50</v>
      </c>
      <c r="K373" s="12" t="s">
        <v>51</v>
      </c>
      <c r="L373" s="12" t="s">
        <v>52</v>
      </c>
      <c r="M373" s="12" t="s">
        <v>52</v>
      </c>
      <c r="N373" s="12" t="s">
        <v>1253</v>
      </c>
      <c r="O373" s="12" t="s">
        <v>55</v>
      </c>
      <c r="P373" s="12">
        <v>9865865810</v>
      </c>
      <c r="Q373" s="12" t="s">
        <v>82</v>
      </c>
      <c r="R373" s="12" t="s">
        <v>98</v>
      </c>
      <c r="S373" s="12" t="s">
        <v>114</v>
      </c>
      <c r="T373" s="12" t="s">
        <v>138</v>
      </c>
      <c r="U373" s="12" t="s">
        <v>302</v>
      </c>
      <c r="V373" s="12" t="s">
        <v>166</v>
      </c>
      <c r="W373" s="12" t="s">
        <v>101</v>
      </c>
      <c r="X373" s="12" t="s">
        <v>102</v>
      </c>
      <c r="Y373" s="12" t="s">
        <v>289</v>
      </c>
      <c r="Z373" s="12" t="s">
        <v>64</v>
      </c>
      <c r="AA373" s="12" t="s">
        <v>38</v>
      </c>
      <c r="AB373" s="12" t="s">
        <v>59</v>
      </c>
      <c r="AC373" s="12" t="s">
        <v>128</v>
      </c>
      <c r="AD373" s="12" t="s">
        <v>67</v>
      </c>
      <c r="AE373" s="12" t="s">
        <v>102</v>
      </c>
      <c r="AF373" s="12" t="s">
        <v>117</v>
      </c>
      <c r="AG373" s="12" t="s">
        <v>70</v>
      </c>
      <c r="AH373" s="12" t="s">
        <v>2279</v>
      </c>
      <c r="AI373" s="1">
        <f>IFERROR(_xlfn.XLOOKUP(Table1[[#This Row],[Audio Url]],Qc!C:C,Qc!F:F),"")</f>
        <v>0</v>
      </c>
      <c r="AJ373" s="12" t="s">
        <v>38</v>
      </c>
      <c r="AK373" s="12" t="s">
        <v>38</v>
      </c>
      <c r="AL373" s="12" t="s">
        <v>38</v>
      </c>
      <c r="AM373" s="12" t="s">
        <v>43</v>
      </c>
      <c r="AN373" s="1" t="s">
        <v>2243</v>
      </c>
      <c r="AO373" t="str">
        <f>IF(Table1[[#This Row],[Audio Duration (in secs)]]&gt;180,"Greater than 3 Minutes","Less than 3 Minutes")</f>
        <v>Greater than 3 Minutes</v>
      </c>
      <c r="AP37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3" t="str">
        <f>IFERROR(VLOOKUP(Table1[[#This Row],[சாதி/Caste]],MApping!$E$1:$F$10,2,0),"Others")</f>
        <v>Others</v>
      </c>
      <c r="AR373">
        <f>VLOOKUP(Table1[[#This Row],[பாலினம்/Gender]],Factor!$F$26:$I$28,4,0)</f>
        <v>1.1351351351351351</v>
      </c>
      <c r="AS373">
        <f>VLOOKUP(Table1[[#This Row],[பதிலளித்தவரின் வயது/Age Group]],Factor!$F$35:$I$39,4,0)</f>
        <v>0.84848484848484851</v>
      </c>
      <c r="AT373">
        <f>VLOOKUP(Table1[[#This Row],[பதிலளித்தவரின் வயது/Age Group]]&amp;Table1[[#This Row],[பாலினம்/Gender]],Factor!$A$45:$G$53,7,0)</f>
        <v>1.0769230769230769</v>
      </c>
      <c r="AU3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3">
        <f>VLOOKUP(Table1[[#This Row],[Rev Caste]],Factor!$F$59:$I$68,4,0)</f>
        <v>5.9154929577464786E-2</v>
      </c>
      <c r="AW373">
        <f>Table1[[#This Row],[2021 Ae Factor]]*Table1[[#This Row],[Age &amp; Gender Factor]]</f>
        <v>1.0769230769230769</v>
      </c>
      <c r="AX373">
        <f t="shared" si="18"/>
        <v>10.613770300000001</v>
      </c>
      <c r="AY373">
        <f t="shared" si="19"/>
        <v>78.554739100000006</v>
      </c>
    </row>
    <row r="374" spans="1:51" x14ac:dyDescent="0.25">
      <c r="A374" s="12" t="s">
        <v>2280</v>
      </c>
      <c r="B374" s="12" t="s">
        <v>2281</v>
      </c>
      <c r="C374" s="13">
        <v>45876</v>
      </c>
      <c r="D374" s="12" t="s">
        <v>2282</v>
      </c>
      <c r="E374" s="12" t="s">
        <v>1589</v>
      </c>
      <c r="F374" s="12" t="s">
        <v>2283</v>
      </c>
      <c r="G374" s="12">
        <v>363</v>
      </c>
      <c r="H374" s="12" t="s">
        <v>37</v>
      </c>
      <c r="I374" s="12" t="s">
        <v>49</v>
      </c>
      <c r="J374" s="12" t="s">
        <v>50</v>
      </c>
      <c r="K374" s="12" t="s">
        <v>51</v>
      </c>
      <c r="L374" s="12" t="s">
        <v>52</v>
      </c>
      <c r="M374" s="12" t="s">
        <v>52</v>
      </c>
      <c r="N374" s="12" t="s">
        <v>2284</v>
      </c>
      <c r="O374" s="12" t="s">
        <v>55</v>
      </c>
      <c r="P374" s="12">
        <v>9952707146</v>
      </c>
      <c r="Q374" s="12" t="s">
        <v>39</v>
      </c>
      <c r="R374" s="12" t="s">
        <v>98</v>
      </c>
      <c r="S374" s="12" t="s">
        <v>114</v>
      </c>
      <c r="T374" s="12" t="s">
        <v>99</v>
      </c>
      <c r="U374" s="12" t="s">
        <v>84</v>
      </c>
      <c r="V374" s="12" t="s">
        <v>100</v>
      </c>
      <c r="W374" s="12" t="s">
        <v>101</v>
      </c>
      <c r="X374" s="12" t="s">
        <v>102</v>
      </c>
      <c r="Y374" s="12" t="s">
        <v>289</v>
      </c>
      <c r="Z374" s="12" t="s">
        <v>64</v>
      </c>
      <c r="AA374" s="12" t="s">
        <v>38</v>
      </c>
      <c r="AB374" s="12" t="s">
        <v>59</v>
      </c>
      <c r="AC374" s="12" t="s">
        <v>66</v>
      </c>
      <c r="AD374" s="12" t="s">
        <v>116</v>
      </c>
      <c r="AE374" s="12" t="s">
        <v>102</v>
      </c>
      <c r="AF374" s="12" t="s">
        <v>104</v>
      </c>
      <c r="AG374" s="12" t="s">
        <v>118</v>
      </c>
      <c r="AH374" s="12" t="s">
        <v>42</v>
      </c>
      <c r="AI374" s="1" t="str">
        <f>IFERROR(_xlfn.XLOOKUP(Table1[[#This Row],[Audio Url]],Qc!C:C,Qc!F:F),"")</f>
        <v>SUDDENLY PHONE RANG AND THE AUDIO MUTED</v>
      </c>
      <c r="AJ374" s="12" t="s">
        <v>38</v>
      </c>
      <c r="AK374" s="12" t="s">
        <v>38</v>
      </c>
      <c r="AL374" s="12" t="s">
        <v>38</v>
      </c>
      <c r="AM374" s="12" t="s">
        <v>43</v>
      </c>
      <c r="AN374" s="1" t="s">
        <v>2243</v>
      </c>
      <c r="AO374" t="str">
        <f>IF(Table1[[#This Row],[Audio Duration (in secs)]]&gt;180,"Greater than 3 Minutes","Less than 3 Minutes")</f>
        <v>Greater than 3 Minutes</v>
      </c>
      <c r="AP37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4" t="str">
        <f>IFERROR(VLOOKUP(Table1[[#This Row],[சாதி/Caste]],MApping!$E$1:$F$10,2,0),"Others")</f>
        <v>DEVENDRA KULA VELLALAR</v>
      </c>
      <c r="AR374">
        <f>VLOOKUP(Table1[[#This Row],[பாலினம்/Gender]],Factor!$F$26:$I$28,4,0)</f>
        <v>1.1351351351351351</v>
      </c>
      <c r="AS374">
        <f>VLOOKUP(Table1[[#This Row],[பதிலளித்தவரின் வயது/Age Group]],Factor!$F$35:$I$39,4,0)</f>
        <v>0.84</v>
      </c>
      <c r="AT374">
        <f>VLOOKUP(Table1[[#This Row],[பதிலளித்தவரின் வயது/Age Group]]&amp;Table1[[#This Row],[பாலினம்/Gender]],Factor!$A$45:$G$53,7,0)</f>
        <v>0.80769230769230771</v>
      </c>
      <c r="AU3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74">
        <f>VLOOKUP(Table1[[#This Row],[Rev Caste]],Factor!$F$59:$I$68,4,0)</f>
        <v>1.6390243902439026</v>
      </c>
      <c r="AW374">
        <f>Table1[[#This Row],[2021 Ae Factor]]*Table1[[#This Row],[Age &amp; Gender Factor]]</f>
        <v>1.6163537898544778</v>
      </c>
      <c r="AX374">
        <f t="shared" si="18"/>
        <v>10.615225799999999</v>
      </c>
      <c r="AY374">
        <f t="shared" si="19"/>
        <v>78.554180099999996</v>
      </c>
    </row>
    <row r="375" spans="1:51" x14ac:dyDescent="0.25">
      <c r="A375" s="12" t="s">
        <v>2285</v>
      </c>
      <c r="B375" s="12" t="s">
        <v>2286</v>
      </c>
      <c r="C375" s="13">
        <v>45876</v>
      </c>
      <c r="D375" s="12" t="s">
        <v>2287</v>
      </c>
      <c r="E375" s="12" t="s">
        <v>1589</v>
      </c>
      <c r="F375" s="12" t="s">
        <v>2288</v>
      </c>
      <c r="G375" s="12">
        <v>448</v>
      </c>
      <c r="H375" s="12" t="s">
        <v>37</v>
      </c>
      <c r="I375" s="12" t="s">
        <v>49</v>
      </c>
      <c r="J375" s="12" t="s">
        <v>50</v>
      </c>
      <c r="K375" s="12" t="s">
        <v>51</v>
      </c>
      <c r="L375" s="12" t="s">
        <v>52</v>
      </c>
      <c r="M375" s="12" t="s">
        <v>52</v>
      </c>
      <c r="N375" s="12" t="s">
        <v>2244</v>
      </c>
      <c r="O375" s="12" t="s">
        <v>55</v>
      </c>
      <c r="P375" s="12">
        <v>9787328819</v>
      </c>
      <c r="Q375" s="12" t="s">
        <v>361</v>
      </c>
      <c r="R375" s="12" t="s">
        <v>98</v>
      </c>
      <c r="S375" s="12" t="s">
        <v>114</v>
      </c>
      <c r="T375" s="12" t="s">
        <v>99</v>
      </c>
      <c r="U375" s="12" t="s">
        <v>84</v>
      </c>
      <c r="V375" s="12" t="s">
        <v>100</v>
      </c>
      <c r="W375" s="12" t="s">
        <v>101</v>
      </c>
      <c r="X375" s="12" t="s">
        <v>102</v>
      </c>
      <c r="Y375" s="12" t="s">
        <v>289</v>
      </c>
      <c r="Z375" s="12" t="s">
        <v>64</v>
      </c>
      <c r="AA375" s="12" t="s">
        <v>38</v>
      </c>
      <c r="AB375" s="12" t="s">
        <v>59</v>
      </c>
      <c r="AC375" s="12" t="s">
        <v>86</v>
      </c>
      <c r="AD375" s="12" t="s">
        <v>116</v>
      </c>
      <c r="AE375" s="12" t="s">
        <v>68</v>
      </c>
      <c r="AF375" s="12" t="s">
        <v>383</v>
      </c>
      <c r="AG375" s="12" t="s">
        <v>89</v>
      </c>
      <c r="AH375" s="12" t="s">
        <v>71</v>
      </c>
      <c r="AI375" s="1" t="str">
        <f>IFERROR(_xlfn.XLOOKUP(Table1[[#This Row],[Audio Url]],Qc!C:C,Qc!F:F),"")</f>
        <v>HE STARTS SPEAKING WITH THEM</v>
      </c>
      <c r="AJ375" s="12" t="s">
        <v>38</v>
      </c>
      <c r="AK375" s="12" t="s">
        <v>38</v>
      </c>
      <c r="AL375" s="12" t="s">
        <v>38</v>
      </c>
      <c r="AM375" s="12" t="s">
        <v>43</v>
      </c>
      <c r="AN375" s="1" t="s">
        <v>2243</v>
      </c>
      <c r="AO375" t="str">
        <f>IF(Table1[[#This Row],[Audio Duration (in secs)]]&gt;180,"Greater than 3 Minutes","Less than 3 Minutes")</f>
        <v>Greater than 3 Minutes</v>
      </c>
      <c r="AP37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5" t="str">
        <f>IFERROR(VLOOKUP(Table1[[#This Row],[சாதி/Caste]],MApping!$E$1:$F$10,2,0),"Others")</f>
        <v>URALI GOUNDER</v>
      </c>
      <c r="AR375">
        <f>VLOOKUP(Table1[[#This Row],[பாலினம்/Gender]],Factor!$F$26:$I$28,4,0)</f>
        <v>1.1351351351351351</v>
      </c>
      <c r="AS375">
        <f>VLOOKUP(Table1[[#This Row],[பதிலளித்தவரின் வயது/Age Group]],Factor!$F$35:$I$39,4,0)</f>
        <v>0.96923076923076912</v>
      </c>
      <c r="AT375">
        <f>VLOOKUP(Table1[[#This Row],[பதிலளித்தவரின் வயது/Age Group]]&amp;Table1[[#This Row],[பாலினம்/Gender]],Factor!$A$45:$G$53,7,0)</f>
        <v>0.82894736842105265</v>
      </c>
      <c r="AU3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75">
        <f>VLOOKUP(Table1[[#This Row],[Rev Caste]],Factor!$F$59:$I$68,4,0)</f>
        <v>1.3034482758620689</v>
      </c>
      <c r="AW375">
        <f>Table1[[#This Row],[2021 Ae Factor]]*Table1[[#This Row],[Age &amp; Gender Factor]]</f>
        <v>1.6588894159032797</v>
      </c>
      <c r="AX375">
        <f t="shared" si="18"/>
        <v>10.615348600000001</v>
      </c>
      <c r="AY375">
        <f t="shared" si="19"/>
        <v>78.554343900000006</v>
      </c>
    </row>
    <row r="376" spans="1:51" x14ac:dyDescent="0.25">
      <c r="A376" s="12" t="s">
        <v>2289</v>
      </c>
      <c r="B376" s="12" t="s">
        <v>2290</v>
      </c>
      <c r="C376" s="13">
        <v>45876</v>
      </c>
      <c r="D376" s="12" t="s">
        <v>2291</v>
      </c>
      <c r="E376" s="12" t="s">
        <v>2292</v>
      </c>
      <c r="F376" s="12" t="s">
        <v>2293</v>
      </c>
      <c r="G376" s="12">
        <v>411</v>
      </c>
      <c r="H376" s="12" t="s">
        <v>37</v>
      </c>
      <c r="I376" s="12" t="s">
        <v>1291</v>
      </c>
      <c r="J376" s="12" t="s">
        <v>1292</v>
      </c>
      <c r="K376" s="12" t="s">
        <v>51</v>
      </c>
      <c r="L376" s="12" t="s">
        <v>52</v>
      </c>
      <c r="M376" s="12" t="s">
        <v>52</v>
      </c>
      <c r="N376" s="12" t="s">
        <v>2294</v>
      </c>
      <c r="O376" s="12" t="s">
        <v>136</v>
      </c>
      <c r="P376" s="12">
        <v>7639814378</v>
      </c>
      <c r="Q376" s="12" t="s">
        <v>56</v>
      </c>
      <c r="R376" s="12" t="s">
        <v>137</v>
      </c>
      <c r="S376" s="12" t="s">
        <v>58</v>
      </c>
      <c r="T376" s="12" t="s">
        <v>138</v>
      </c>
      <c r="U376" s="12" t="s">
        <v>84</v>
      </c>
      <c r="V376" s="12" t="s">
        <v>100</v>
      </c>
      <c r="W376" s="12" t="s">
        <v>101</v>
      </c>
      <c r="X376" s="12" t="s">
        <v>102</v>
      </c>
      <c r="Y376" s="12" t="s">
        <v>176</v>
      </c>
      <c r="Z376" s="12" t="s">
        <v>127</v>
      </c>
      <c r="AA376" s="12" t="s">
        <v>139</v>
      </c>
      <c r="AB376" s="12" t="s">
        <v>59</v>
      </c>
      <c r="AC376" s="12" t="s">
        <v>128</v>
      </c>
      <c r="AD376" s="12" t="s">
        <v>116</v>
      </c>
      <c r="AE376" s="12" t="s">
        <v>102</v>
      </c>
      <c r="AF376" s="12" t="s">
        <v>69</v>
      </c>
      <c r="AG376" s="12" t="s">
        <v>89</v>
      </c>
      <c r="AH376" s="12" t="s">
        <v>270</v>
      </c>
      <c r="AI376" s="1">
        <f>IFERROR(_xlfn.XLOOKUP(Table1[[#This Row],[Audio Url]],Qc!C:C,Qc!F:F),"")</f>
        <v>0</v>
      </c>
      <c r="AJ376" s="12" t="s">
        <v>38</v>
      </c>
      <c r="AK376" s="12" t="s">
        <v>38</v>
      </c>
      <c r="AL376" s="12" t="s">
        <v>38</v>
      </c>
      <c r="AM376" s="12" t="s">
        <v>43</v>
      </c>
      <c r="AN376" s="1" t="s">
        <v>2243</v>
      </c>
      <c r="AO376" t="str">
        <f>IF(Table1[[#This Row],[Audio Duration (in secs)]]&gt;180,"Greater than 3 Minutes","Less than 3 Minutes")</f>
        <v>Greater than 3 Minutes</v>
      </c>
      <c r="AP37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6" t="str">
        <f>IFERROR(VLOOKUP(Table1[[#This Row],[சாதி/Caste]],MApping!$E$1:$F$10,2,0),"Others")</f>
        <v>MUTTARAIYAR</v>
      </c>
      <c r="AR376">
        <f>VLOOKUP(Table1[[#This Row],[பாலினம்/Gender]],Factor!$F$26:$I$28,4,0)</f>
        <v>0.8936170212765957</v>
      </c>
      <c r="AS376">
        <f>VLOOKUP(Table1[[#This Row],[பதிலளித்தவரின் வயது/Age Group]],Factor!$F$35:$I$39,4,0)</f>
        <v>1.2824427480916032</v>
      </c>
      <c r="AT376">
        <f>VLOOKUP(Table1[[#This Row],[பதிலளித்தவரின் வயது/Age Group]]&amp;Table1[[#This Row],[பாலினம்/Gender]],Factor!$A$45:$G$53,7,0)</f>
        <v>0.95454545454545459</v>
      </c>
      <c r="AU3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76">
        <f>VLOOKUP(Table1[[#This Row],[Rev Caste]],Factor!$F$59:$I$68,4,0)</f>
        <v>2.0275862068965518</v>
      </c>
      <c r="AW376">
        <f>Table1[[#This Row],[2021 Ae Factor]]*Table1[[#This Row],[Age &amp; Gender Factor]]</f>
        <v>1.9102362971007465</v>
      </c>
      <c r="AX376">
        <f t="shared" si="18"/>
        <v>10.601051999999999</v>
      </c>
      <c r="AY376">
        <f t="shared" si="19"/>
        <v>78.545322299999995</v>
      </c>
    </row>
    <row r="377" spans="1:51" x14ac:dyDescent="0.25">
      <c r="A377" s="12" t="s">
        <v>2295</v>
      </c>
      <c r="B377" s="12" t="s">
        <v>2296</v>
      </c>
      <c r="C377" s="13">
        <v>45876</v>
      </c>
      <c r="D377" s="12" t="s">
        <v>2297</v>
      </c>
      <c r="E377" s="12" t="s">
        <v>2298</v>
      </c>
      <c r="F377" s="12" t="s">
        <v>2299</v>
      </c>
      <c r="G377" s="12">
        <v>323</v>
      </c>
      <c r="H377" s="12" t="s">
        <v>37</v>
      </c>
      <c r="I377" s="12" t="s">
        <v>1283</v>
      </c>
      <c r="J377" s="12" t="s">
        <v>1284</v>
      </c>
      <c r="K377" s="12" t="s">
        <v>51</v>
      </c>
      <c r="L377" s="12" t="s">
        <v>52</v>
      </c>
      <c r="M377" s="12" t="s">
        <v>52</v>
      </c>
      <c r="N377" s="12" t="s">
        <v>2300</v>
      </c>
      <c r="O377" s="12" t="s">
        <v>136</v>
      </c>
      <c r="P377" s="12">
        <v>9655584316</v>
      </c>
      <c r="Q377" s="12" t="s">
        <v>39</v>
      </c>
      <c r="R377" s="12" t="s">
        <v>137</v>
      </c>
      <c r="S377" s="12" t="s">
        <v>58</v>
      </c>
      <c r="T377" s="12" t="s">
        <v>99</v>
      </c>
      <c r="U377" s="12" t="s">
        <v>302</v>
      </c>
      <c r="V377" s="12" t="s">
        <v>61</v>
      </c>
      <c r="W377" s="1" t="s">
        <v>441</v>
      </c>
      <c r="X377" s="12" t="s">
        <v>296</v>
      </c>
      <c r="Y377" s="12" t="s">
        <v>38</v>
      </c>
      <c r="Z377" s="12" t="s">
        <v>64</v>
      </c>
      <c r="AA377" s="12" t="s">
        <v>38</v>
      </c>
      <c r="AB377" s="12" t="s">
        <v>85</v>
      </c>
      <c r="AC377" s="12" t="s">
        <v>128</v>
      </c>
      <c r="AD377" s="12" t="s">
        <v>67</v>
      </c>
      <c r="AE377" s="12" t="s">
        <v>68</v>
      </c>
      <c r="AF377" s="12" t="s">
        <v>69</v>
      </c>
      <c r="AG377" s="12" t="s">
        <v>89</v>
      </c>
      <c r="AH377" s="12" t="s">
        <v>270</v>
      </c>
      <c r="AI377" s="1" t="str">
        <f>IFERROR(_xlfn.XLOOKUP(Table1[[#This Row],[Audio Url]],Qc!C:C,Qc!F:F),"")</f>
        <v>SHE SAID HER CASTE AS MUTTARAIYAR</v>
      </c>
      <c r="AJ377" s="12" t="s">
        <v>38</v>
      </c>
      <c r="AK377" s="12" t="s">
        <v>38</v>
      </c>
      <c r="AL377" s="12" t="s">
        <v>38</v>
      </c>
      <c r="AM377" s="12" t="s">
        <v>43</v>
      </c>
      <c r="AN377" s="1" t="s">
        <v>2243</v>
      </c>
      <c r="AO377" t="str">
        <f>IF(Table1[[#This Row],[Audio Duration (in secs)]]&gt;180,"Greater than 3 Minutes","Less than 3 Minutes")</f>
        <v>Greater than 3 Minutes</v>
      </c>
      <c r="AP37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77" t="str">
        <f>IFERROR(VLOOKUP(Table1[[#This Row],[சாதி/Caste]],MApping!$E$1:$F$10,2,0),"Others")</f>
        <v>MUTTARAIYAR</v>
      </c>
      <c r="AR377">
        <f>VLOOKUP(Table1[[#This Row],[பாலினம்/Gender]],Factor!$F$26:$I$28,4,0)</f>
        <v>0.8936170212765957</v>
      </c>
      <c r="AS377">
        <f>VLOOKUP(Table1[[#This Row],[பதிலளித்தவரின் வயது/Age Group]],Factor!$F$35:$I$39,4,0)</f>
        <v>0.84</v>
      </c>
      <c r="AT377">
        <f>VLOOKUP(Table1[[#This Row],[பதிலளித்தவரின் வயது/Age Group]]&amp;Table1[[#This Row],[பாலினம்/Gender]],Factor!$A$45:$G$53,7,0)</f>
        <v>0.875</v>
      </c>
      <c r="AU3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77">
        <f>VLOOKUP(Table1[[#This Row],[Rev Caste]],Factor!$F$59:$I$68,4,0)</f>
        <v>2.0275862068965518</v>
      </c>
      <c r="AW377">
        <f>Table1[[#This Row],[2021 Ae Factor]]*Table1[[#This Row],[Age &amp; Gender Factor]]</f>
        <v>0.5179419497505795</v>
      </c>
      <c r="AX377">
        <f t="shared" si="18"/>
        <v>10.6017311</v>
      </c>
      <c r="AY377">
        <f t="shared" si="19"/>
        <v>78.544967400000004</v>
      </c>
    </row>
    <row r="378" spans="1:51" x14ac:dyDescent="0.25">
      <c r="A378" s="12" t="s">
        <v>2301</v>
      </c>
      <c r="B378" s="12" t="s">
        <v>2302</v>
      </c>
      <c r="C378" s="13">
        <v>45876</v>
      </c>
      <c r="D378" s="12" t="s">
        <v>2303</v>
      </c>
      <c r="E378" s="12" t="s">
        <v>2304</v>
      </c>
      <c r="F378" s="12" t="s">
        <v>2305</v>
      </c>
      <c r="G378" s="12">
        <v>353</v>
      </c>
      <c r="H378" s="12" t="s">
        <v>37</v>
      </c>
      <c r="I378" s="12" t="s">
        <v>1291</v>
      </c>
      <c r="J378" s="12" t="s">
        <v>1292</v>
      </c>
      <c r="K378" s="12" t="s">
        <v>51</v>
      </c>
      <c r="L378" s="12" t="s">
        <v>52</v>
      </c>
      <c r="M378" s="12" t="s">
        <v>52</v>
      </c>
      <c r="N378" s="12" t="s">
        <v>2306</v>
      </c>
      <c r="O378" s="12" t="s">
        <v>55</v>
      </c>
      <c r="P378" s="12">
        <v>9087174251</v>
      </c>
      <c r="Q378" s="12" t="s">
        <v>82</v>
      </c>
      <c r="R378" s="12" t="s">
        <v>220</v>
      </c>
      <c r="S378" s="12" t="s">
        <v>58</v>
      </c>
      <c r="T378" s="12" t="s">
        <v>99</v>
      </c>
      <c r="U378" s="12" t="s">
        <v>84</v>
      </c>
      <c r="V378" s="12" t="s">
        <v>186</v>
      </c>
      <c r="W378" s="12" t="s">
        <v>126</v>
      </c>
      <c r="X378" s="12" t="s">
        <v>102</v>
      </c>
      <c r="Y378" s="12" t="s">
        <v>96</v>
      </c>
      <c r="Z378" s="12" t="s">
        <v>127</v>
      </c>
      <c r="AA378" s="12" t="s">
        <v>61</v>
      </c>
      <c r="AB378" s="12" t="s">
        <v>59</v>
      </c>
      <c r="AC378" s="12" t="s">
        <v>128</v>
      </c>
      <c r="AD378" s="12" t="s">
        <v>87</v>
      </c>
      <c r="AE378" s="12" t="s">
        <v>102</v>
      </c>
      <c r="AF378" s="12" t="s">
        <v>419</v>
      </c>
      <c r="AG378" s="12" t="s">
        <v>89</v>
      </c>
      <c r="AH378" s="12" t="s">
        <v>2777</v>
      </c>
      <c r="AI378" s="1" t="str">
        <f>IFERROR(_xlfn.XLOOKUP(Table1[[#This Row],[Audio Url]],Qc!C:C,Qc!F:F),"")</f>
        <v>HE SAID HIS CASTE KAMMALAR</v>
      </c>
      <c r="AJ378" s="12" t="s">
        <v>38</v>
      </c>
      <c r="AK378" s="12" t="s">
        <v>38</v>
      </c>
      <c r="AL378" s="12" t="s">
        <v>38</v>
      </c>
      <c r="AM378" s="12" t="s">
        <v>43</v>
      </c>
      <c r="AN378" s="1" t="s">
        <v>2243</v>
      </c>
      <c r="AO378" t="str">
        <f>IF(Table1[[#This Row],[Audio Duration (in secs)]]&gt;180,"Greater than 3 Minutes","Less than 3 Minutes")</f>
        <v>Greater than 3 Minutes</v>
      </c>
      <c r="AP37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8" t="str">
        <f>IFERROR(VLOOKUP(Table1[[#This Row],[சாதி/Caste]],MApping!$E$1:$F$10,2,0),"Others")</f>
        <v>Others</v>
      </c>
      <c r="AR378">
        <f>VLOOKUP(Table1[[#This Row],[பாலினம்/Gender]],Factor!$F$26:$I$28,4,0)</f>
        <v>1.1351351351351351</v>
      </c>
      <c r="AS378">
        <f>VLOOKUP(Table1[[#This Row],[பதிலளித்தவரின் வயது/Age Group]],Factor!$F$35:$I$39,4,0)</f>
        <v>0.84848484848484851</v>
      </c>
      <c r="AT378">
        <f>VLOOKUP(Table1[[#This Row],[பதிலளித்தவரின் வயது/Age Group]]&amp;Table1[[#This Row],[பாலினம்/Gender]],Factor!$A$45:$G$53,7,0)</f>
        <v>1.0769230769230769</v>
      </c>
      <c r="AU3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78">
        <f>VLOOKUP(Table1[[#This Row],[Rev Caste]],Factor!$F$59:$I$68,4,0)</f>
        <v>5.9154929577464786E-2</v>
      </c>
      <c r="AW378">
        <f>Table1[[#This Row],[2021 Ae Factor]]*Table1[[#This Row],[Age &amp; Gender Factor]]</f>
        <v>1.0769230769230769</v>
      </c>
      <c r="AX378">
        <f t="shared" si="18"/>
        <v>10.6007189</v>
      </c>
      <c r="AY378">
        <f t="shared" si="19"/>
        <v>78.545677299999994</v>
      </c>
    </row>
    <row r="379" spans="1:51" x14ac:dyDescent="0.25">
      <c r="A379" s="12" t="s">
        <v>2307</v>
      </c>
      <c r="B379" s="12" t="s">
        <v>2308</v>
      </c>
      <c r="C379" s="13">
        <v>45876</v>
      </c>
      <c r="D379" s="12" t="s">
        <v>2309</v>
      </c>
      <c r="E379" s="12" t="s">
        <v>2310</v>
      </c>
      <c r="F379" s="12" t="s">
        <v>2311</v>
      </c>
      <c r="G379" s="12">
        <v>289</v>
      </c>
      <c r="H379" s="12" t="s">
        <v>37</v>
      </c>
      <c r="I379" s="12" t="s">
        <v>1283</v>
      </c>
      <c r="J379" s="12" t="s">
        <v>1284</v>
      </c>
      <c r="K379" s="12" t="s">
        <v>51</v>
      </c>
      <c r="L379" s="12" t="s">
        <v>52</v>
      </c>
      <c r="M379" s="12" t="s">
        <v>52</v>
      </c>
      <c r="N379" s="12" t="s">
        <v>2312</v>
      </c>
      <c r="O379" s="12" t="s">
        <v>136</v>
      </c>
      <c r="P379" s="12">
        <v>9994368498</v>
      </c>
      <c r="Q379" s="12" t="s">
        <v>39</v>
      </c>
      <c r="R379" s="12" t="s">
        <v>137</v>
      </c>
      <c r="S379" s="12" t="s">
        <v>58</v>
      </c>
      <c r="T379" s="12" t="s">
        <v>99</v>
      </c>
      <c r="U379" s="12" t="s">
        <v>84</v>
      </c>
      <c r="V379" s="12" t="s">
        <v>100</v>
      </c>
      <c r="W379" s="12" t="s">
        <v>101</v>
      </c>
      <c r="X379" s="12" t="s">
        <v>102</v>
      </c>
      <c r="Y379" s="12" t="s">
        <v>96</v>
      </c>
      <c r="Z379" s="12" t="s">
        <v>64</v>
      </c>
      <c r="AA379" s="12" t="s">
        <v>38</v>
      </c>
      <c r="AB379" s="12" t="s">
        <v>85</v>
      </c>
      <c r="AC379" s="12" t="s">
        <v>86</v>
      </c>
      <c r="AD379" s="12" t="s">
        <v>67</v>
      </c>
      <c r="AE379" s="12" t="s">
        <v>102</v>
      </c>
      <c r="AF379" s="12" t="s">
        <v>69</v>
      </c>
      <c r="AG379" s="12" t="s">
        <v>89</v>
      </c>
      <c r="AH379" s="12" t="s">
        <v>270</v>
      </c>
      <c r="AI379" s="1" t="str">
        <f>IFERROR(_xlfn.XLOOKUP(Table1[[#This Row],[Audio Url]],Qc!C:C,Qc!F:F),"")</f>
        <v>HE SAID HIS CASTE MUTTARAIYAR</v>
      </c>
      <c r="AJ379" s="12" t="s">
        <v>38</v>
      </c>
      <c r="AK379" s="12" t="s">
        <v>38</v>
      </c>
      <c r="AL379" s="12" t="s">
        <v>38</v>
      </c>
      <c r="AM379" s="12" t="s">
        <v>43</v>
      </c>
      <c r="AN379" s="1" t="s">
        <v>2243</v>
      </c>
      <c r="AO379" t="str">
        <f>IF(Table1[[#This Row],[Audio Duration (in secs)]]&gt;180,"Greater than 3 Minutes","Less than 3 Minutes")</f>
        <v>Greater than 3 Minutes</v>
      </c>
      <c r="AP37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79" t="str">
        <f>IFERROR(VLOOKUP(Table1[[#This Row],[சாதி/Caste]],MApping!$E$1:$F$10,2,0),"Others")</f>
        <v>MUTTARAIYAR</v>
      </c>
      <c r="AR379">
        <f>VLOOKUP(Table1[[#This Row],[பாலினம்/Gender]],Factor!$F$26:$I$28,4,0)</f>
        <v>0.8936170212765957</v>
      </c>
      <c r="AS379">
        <f>VLOOKUP(Table1[[#This Row],[பதிலளித்தவரின் வயது/Age Group]],Factor!$F$35:$I$39,4,0)</f>
        <v>0.84</v>
      </c>
      <c r="AT379">
        <f>VLOOKUP(Table1[[#This Row],[பதிலளித்தவரின் வயது/Age Group]]&amp;Table1[[#This Row],[பாலினம்/Gender]],Factor!$A$45:$G$53,7,0)</f>
        <v>0.875</v>
      </c>
      <c r="AU3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79">
        <f>VLOOKUP(Table1[[#This Row],[Rev Caste]],Factor!$F$59:$I$68,4,0)</f>
        <v>2.0275862068965518</v>
      </c>
      <c r="AW379">
        <f>Table1[[#This Row],[2021 Ae Factor]]*Table1[[#This Row],[Age &amp; Gender Factor]]</f>
        <v>1.7510499390090175</v>
      </c>
      <c r="AX379">
        <f t="shared" si="18"/>
        <v>10.6004667</v>
      </c>
      <c r="AY379">
        <f t="shared" si="19"/>
        <v>78.545148299999994</v>
      </c>
    </row>
    <row r="380" spans="1:51" x14ac:dyDescent="0.25">
      <c r="A380" s="12" t="s">
        <v>2313</v>
      </c>
      <c r="B380" s="12" t="s">
        <v>2314</v>
      </c>
      <c r="C380" s="13">
        <v>45876</v>
      </c>
      <c r="D380" s="12" t="s">
        <v>2315</v>
      </c>
      <c r="E380" s="12" t="s">
        <v>2316</v>
      </c>
      <c r="F380" s="12" t="s">
        <v>2317</v>
      </c>
      <c r="G380" s="12">
        <v>460</v>
      </c>
      <c r="H380" s="12" t="s">
        <v>37</v>
      </c>
      <c r="I380" s="12" t="s">
        <v>49</v>
      </c>
      <c r="J380" s="12" t="s">
        <v>50</v>
      </c>
      <c r="K380" s="12" t="s">
        <v>51</v>
      </c>
      <c r="L380" s="12" t="s">
        <v>52</v>
      </c>
      <c r="M380" s="12" t="s">
        <v>52</v>
      </c>
      <c r="N380" s="12" t="s">
        <v>2318</v>
      </c>
      <c r="O380" s="12" t="s">
        <v>55</v>
      </c>
      <c r="P380" s="12">
        <v>9500713810</v>
      </c>
      <c r="Q380" s="12" t="s">
        <v>39</v>
      </c>
      <c r="R380" s="12" t="s">
        <v>125</v>
      </c>
      <c r="S380" s="12" t="s">
        <v>114</v>
      </c>
      <c r="T380" s="12" t="s">
        <v>138</v>
      </c>
      <c r="U380" s="12" t="s">
        <v>302</v>
      </c>
      <c r="V380" s="12" t="s">
        <v>61</v>
      </c>
      <c r="W380" s="12" t="s">
        <v>62</v>
      </c>
      <c r="X380" s="12" t="s">
        <v>63</v>
      </c>
      <c r="Y380" s="12" t="s">
        <v>38</v>
      </c>
      <c r="Z380" s="12" t="s">
        <v>64</v>
      </c>
      <c r="AA380" s="12" t="s">
        <v>38</v>
      </c>
      <c r="AB380" s="12" t="s">
        <v>85</v>
      </c>
      <c r="AC380" s="12" t="s">
        <v>66</v>
      </c>
      <c r="AD380" s="12" t="s">
        <v>116</v>
      </c>
      <c r="AE380" s="12" t="s">
        <v>624</v>
      </c>
      <c r="AF380" s="12" t="s">
        <v>104</v>
      </c>
      <c r="AG380" s="12" t="s">
        <v>1458</v>
      </c>
      <c r="AH380" s="12" t="s">
        <v>42</v>
      </c>
      <c r="AI380" s="1">
        <f>IFERROR(_xlfn.XLOOKUP(Table1[[#This Row],[Audio Url]],Qc!C:C,Qc!F:F),"")</f>
        <v>0</v>
      </c>
      <c r="AJ380" s="12" t="s">
        <v>38</v>
      </c>
      <c r="AK380" s="12" t="s">
        <v>38</v>
      </c>
      <c r="AL380" s="12" t="s">
        <v>38</v>
      </c>
      <c r="AM380" s="12" t="s">
        <v>43</v>
      </c>
      <c r="AN380" s="1" t="s">
        <v>2243</v>
      </c>
      <c r="AO380" t="str">
        <f>IF(Table1[[#This Row],[Audio Duration (in secs)]]&gt;180,"Greater than 3 Minutes","Less than 3 Minutes")</f>
        <v>Greater than 3 Minutes</v>
      </c>
      <c r="AP38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80" t="str">
        <f>IFERROR(VLOOKUP(Table1[[#This Row],[சாதி/Caste]],MApping!$E$1:$F$10,2,0),"Others")</f>
        <v>DEVENDRA KULA VELLALAR</v>
      </c>
      <c r="AR380">
        <f>VLOOKUP(Table1[[#This Row],[பாலினம்/Gender]],Factor!$F$26:$I$28,4,0)</f>
        <v>1.1351351351351351</v>
      </c>
      <c r="AS380">
        <f>VLOOKUP(Table1[[#This Row],[பதிலளித்தவரின் வயது/Age Group]],Factor!$F$35:$I$39,4,0)</f>
        <v>0.84</v>
      </c>
      <c r="AT380">
        <f>VLOOKUP(Table1[[#This Row],[பதிலளித்தவரின் வயது/Age Group]]&amp;Table1[[#This Row],[பாலினம்/Gender]],Factor!$A$45:$G$53,7,0)</f>
        <v>0.80769230769230771</v>
      </c>
      <c r="AU3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80">
        <f>VLOOKUP(Table1[[#This Row],[Rev Caste]],Factor!$F$59:$I$68,4,0)</f>
        <v>1.6390243902439026</v>
      </c>
      <c r="AW380">
        <f>Table1[[#This Row],[2021 Ae Factor]]*Table1[[#This Row],[Age &amp; Gender Factor]]</f>
        <v>0.47810026130822719</v>
      </c>
      <c r="AX380">
        <f t="shared" si="18"/>
        <v>10.610294700000001</v>
      </c>
      <c r="AY380">
        <f t="shared" si="19"/>
        <v>78.550939600000007</v>
      </c>
    </row>
    <row r="381" spans="1:51" x14ac:dyDescent="0.25">
      <c r="A381" s="12" t="s">
        <v>2319</v>
      </c>
      <c r="B381" s="12" t="s">
        <v>2320</v>
      </c>
      <c r="C381" s="13">
        <v>45876</v>
      </c>
      <c r="D381" s="12" t="s">
        <v>2321</v>
      </c>
      <c r="E381" s="12" t="s">
        <v>1589</v>
      </c>
      <c r="F381" s="12" t="s">
        <v>2322</v>
      </c>
      <c r="G381" s="12">
        <v>352</v>
      </c>
      <c r="H381" s="12" t="s">
        <v>37</v>
      </c>
      <c r="I381" s="12" t="s">
        <v>1291</v>
      </c>
      <c r="J381" s="12" t="s">
        <v>1292</v>
      </c>
      <c r="K381" s="12" t="s">
        <v>51</v>
      </c>
      <c r="L381" s="12" t="s">
        <v>52</v>
      </c>
      <c r="M381" s="12" t="s">
        <v>52</v>
      </c>
      <c r="N381" s="12" t="s">
        <v>2323</v>
      </c>
      <c r="O381" s="12" t="s">
        <v>136</v>
      </c>
      <c r="P381" s="12">
        <v>958590205</v>
      </c>
      <c r="Q381" s="12" t="s">
        <v>361</v>
      </c>
      <c r="R381" s="12" t="s">
        <v>137</v>
      </c>
      <c r="S381" s="12" t="s">
        <v>114</v>
      </c>
      <c r="T381" s="12" t="s">
        <v>59</v>
      </c>
      <c r="U381" s="12" t="s">
        <v>60</v>
      </c>
      <c r="V381" s="12" t="s">
        <v>61</v>
      </c>
      <c r="W381" s="12" t="s">
        <v>62</v>
      </c>
      <c r="X381" s="12" t="s">
        <v>63</v>
      </c>
      <c r="Y381" s="12" t="s">
        <v>38</v>
      </c>
      <c r="Z381" s="12" t="s">
        <v>64</v>
      </c>
      <c r="AA381" s="12" t="s">
        <v>38</v>
      </c>
      <c r="AB381" s="12" t="s">
        <v>85</v>
      </c>
      <c r="AC381" s="12" t="s">
        <v>86</v>
      </c>
      <c r="AD381" s="12" t="s">
        <v>67</v>
      </c>
      <c r="AE381" s="12" t="s">
        <v>68</v>
      </c>
      <c r="AF381" s="12" t="s">
        <v>69</v>
      </c>
      <c r="AG381" s="12" t="s">
        <v>89</v>
      </c>
      <c r="AH381" s="12" t="s">
        <v>270</v>
      </c>
      <c r="AI381" s="1" t="str">
        <f>IFERROR(_xlfn.XLOOKUP(Table1[[#This Row],[Audio Url]],Qc!C:C,Qc!F:F),"")</f>
        <v>PHONE NUMBER ONLY 9 NUMBERS</v>
      </c>
      <c r="AJ381" s="12" t="s">
        <v>38</v>
      </c>
      <c r="AK381" s="12" t="s">
        <v>38</v>
      </c>
      <c r="AL381" s="12" t="s">
        <v>38</v>
      </c>
      <c r="AM381" s="12" t="s">
        <v>43</v>
      </c>
      <c r="AN381" s="1" t="s">
        <v>2243</v>
      </c>
      <c r="AO381" t="str">
        <f>IF(Table1[[#This Row],[Audio Duration (in secs)]]&gt;180,"Greater than 3 Minutes","Less than 3 Minutes")</f>
        <v>Greater than 3 Minutes</v>
      </c>
      <c r="AP38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81" t="str">
        <f>IFERROR(VLOOKUP(Table1[[#This Row],[சாதி/Caste]],MApping!$E$1:$F$10,2,0),"Others")</f>
        <v>MUTTARAIYAR</v>
      </c>
      <c r="AR381">
        <f>VLOOKUP(Table1[[#This Row],[பாலினம்/Gender]],Factor!$F$26:$I$28,4,0)</f>
        <v>0.8936170212765957</v>
      </c>
      <c r="AS381">
        <f>VLOOKUP(Table1[[#This Row],[பதிலளித்தவரின் வயது/Age Group]],Factor!$F$35:$I$39,4,0)</f>
        <v>0.96923076923076912</v>
      </c>
      <c r="AT381">
        <f>VLOOKUP(Table1[[#This Row],[பதிலளித்தவரின் வயது/Age Group]]&amp;Table1[[#This Row],[பாலினம்/Gender]],Factor!$A$45:$G$53,7,0)</f>
        <v>1.1666666666666667</v>
      </c>
      <c r="AU3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81">
        <f>VLOOKUP(Table1[[#This Row],[Rev Caste]],Factor!$F$59:$I$68,4,0)</f>
        <v>2.0275862068965518</v>
      </c>
      <c r="AW381">
        <f>Table1[[#This Row],[2021 Ae Factor]]*Table1[[#This Row],[Age &amp; Gender Factor]]</f>
        <v>0.690589266334106</v>
      </c>
      <c r="AX381">
        <f t="shared" si="18"/>
        <v>10.601065</v>
      </c>
      <c r="AY381">
        <f t="shared" si="19"/>
        <v>78.545677299999994</v>
      </c>
    </row>
    <row r="382" spans="1:51" x14ac:dyDescent="0.25">
      <c r="A382" s="12" t="s">
        <v>2324</v>
      </c>
      <c r="B382" s="12" t="s">
        <v>2325</v>
      </c>
      <c r="C382" s="13">
        <v>45876</v>
      </c>
      <c r="D382" s="12" t="s">
        <v>2326</v>
      </c>
      <c r="E382" s="12" t="s">
        <v>2327</v>
      </c>
      <c r="F382" s="12" t="s">
        <v>2328</v>
      </c>
      <c r="G382" s="12">
        <v>330</v>
      </c>
      <c r="H382" s="12" t="s">
        <v>37</v>
      </c>
      <c r="I382" s="12" t="s">
        <v>1283</v>
      </c>
      <c r="J382" s="12" t="s">
        <v>1284</v>
      </c>
      <c r="K382" s="12" t="s">
        <v>51</v>
      </c>
      <c r="L382" s="12" t="s">
        <v>52</v>
      </c>
      <c r="M382" s="12" t="s">
        <v>52</v>
      </c>
      <c r="N382" s="12" t="s">
        <v>2329</v>
      </c>
      <c r="O382" s="12" t="s">
        <v>55</v>
      </c>
      <c r="P382" s="12">
        <v>9965062565</v>
      </c>
      <c r="Q382" s="12" t="s">
        <v>361</v>
      </c>
      <c r="R382" s="12" t="s">
        <v>98</v>
      </c>
      <c r="S382" s="12" t="s">
        <v>58</v>
      </c>
      <c r="T382" s="12" t="s">
        <v>99</v>
      </c>
      <c r="U382" s="12" t="s">
        <v>84</v>
      </c>
      <c r="V382" s="12" t="s">
        <v>296</v>
      </c>
      <c r="W382" s="12" t="s">
        <v>126</v>
      </c>
      <c r="X382" s="12" t="s">
        <v>115</v>
      </c>
      <c r="Y382" s="12" t="s">
        <v>38</v>
      </c>
      <c r="Z382" s="12" t="s">
        <v>127</v>
      </c>
      <c r="AA382" s="12" t="s">
        <v>139</v>
      </c>
      <c r="AB382" s="12" t="s">
        <v>59</v>
      </c>
      <c r="AC382" s="12" t="s">
        <v>128</v>
      </c>
      <c r="AD382" s="12" t="s">
        <v>67</v>
      </c>
      <c r="AE382" s="12" t="s">
        <v>102</v>
      </c>
      <c r="AF382" s="12" t="s">
        <v>401</v>
      </c>
      <c r="AG382" s="12" t="s">
        <v>2826</v>
      </c>
      <c r="AH382" s="12" t="s">
        <v>643</v>
      </c>
      <c r="AI382" s="1" t="str">
        <f>IFERROR(_xlfn.XLOOKUP(Table1[[#This Row],[Audio Url]],Qc!C:C,Qc!F:F),"")</f>
        <v>HE SAID ST VANNAR , AND HIS NAME SPELLING IS WRONG</v>
      </c>
      <c r="AJ382" s="12" t="s">
        <v>38</v>
      </c>
      <c r="AK382" s="12" t="s">
        <v>38</v>
      </c>
      <c r="AL382" s="12" t="s">
        <v>38</v>
      </c>
      <c r="AM382" s="12" t="s">
        <v>43</v>
      </c>
      <c r="AN382" s="1" t="s">
        <v>2243</v>
      </c>
      <c r="AO382" t="str">
        <f>IF(Table1[[#This Row],[Audio Duration (in secs)]]&gt;180,"Greater than 3 Minutes","Less than 3 Minutes")</f>
        <v>Greater than 3 Minutes</v>
      </c>
      <c r="AP38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82" t="str">
        <f>IFERROR(VLOOKUP(Table1[[#This Row],[சாதி/Caste]],MApping!$E$1:$F$10,2,0),"Others")</f>
        <v>Others</v>
      </c>
      <c r="AR382">
        <f>VLOOKUP(Table1[[#This Row],[பாலினம்/Gender]],Factor!$F$26:$I$28,4,0)</f>
        <v>1.1351351351351351</v>
      </c>
      <c r="AS382">
        <f>VLOOKUP(Table1[[#This Row],[பதிலளித்தவரின் வயது/Age Group]],Factor!$F$35:$I$39,4,0)</f>
        <v>0.96923076923076912</v>
      </c>
      <c r="AT382">
        <f>VLOOKUP(Table1[[#This Row],[பதிலளித்தவரின் வயது/Age Group]]&amp;Table1[[#This Row],[பாலினம்/Gender]],Factor!$A$45:$G$53,7,0)</f>
        <v>0.82894736842105265</v>
      </c>
      <c r="AU3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82">
        <f>VLOOKUP(Table1[[#This Row],[Rev Caste]],Factor!$F$59:$I$68,4,0)</f>
        <v>5.9154929577464786E-2</v>
      </c>
      <c r="AW382">
        <f>Table1[[#This Row],[2021 Ae Factor]]*Table1[[#This Row],[Age &amp; Gender Factor]]</f>
        <v>1.0921727539749946</v>
      </c>
      <c r="AX382">
        <f t="shared" si="18"/>
        <v>10.6001648</v>
      </c>
      <c r="AY382">
        <f t="shared" si="19"/>
        <v>78.545001299999996</v>
      </c>
    </row>
    <row r="383" spans="1:51" x14ac:dyDescent="0.25">
      <c r="A383" s="12" t="s">
        <v>2330</v>
      </c>
      <c r="B383" s="12" t="s">
        <v>2331</v>
      </c>
      <c r="C383" s="13">
        <v>45876</v>
      </c>
      <c r="D383" s="12" t="s">
        <v>2332</v>
      </c>
      <c r="E383" s="12" t="s">
        <v>2333</v>
      </c>
      <c r="F383" s="12" t="s">
        <v>2334</v>
      </c>
      <c r="G383" s="12">
        <v>296</v>
      </c>
      <c r="H383" s="12" t="s">
        <v>37</v>
      </c>
      <c r="I383" s="12" t="s">
        <v>49</v>
      </c>
      <c r="J383" s="12" t="s">
        <v>50</v>
      </c>
      <c r="K383" s="12" t="s">
        <v>51</v>
      </c>
      <c r="L383" s="12" t="s">
        <v>52</v>
      </c>
      <c r="M383" s="12" t="s">
        <v>52</v>
      </c>
      <c r="N383" s="12" t="s">
        <v>382</v>
      </c>
      <c r="O383" s="12" t="s">
        <v>55</v>
      </c>
      <c r="P383" s="12">
        <v>7710075981</v>
      </c>
      <c r="Q383" s="12" t="s">
        <v>56</v>
      </c>
      <c r="R383" s="12" t="s">
        <v>220</v>
      </c>
      <c r="S383" s="12" t="s">
        <v>40</v>
      </c>
      <c r="T383" s="12" t="s">
        <v>99</v>
      </c>
      <c r="U383" s="12" t="s">
        <v>84</v>
      </c>
      <c r="V383" s="12" t="s">
        <v>166</v>
      </c>
      <c r="W383" s="12" t="s">
        <v>126</v>
      </c>
      <c r="X383" s="12" t="s">
        <v>115</v>
      </c>
      <c r="Y383" s="12" t="s">
        <v>38</v>
      </c>
      <c r="Z383" s="12" t="s">
        <v>127</v>
      </c>
      <c r="AA383" s="12" t="s">
        <v>61</v>
      </c>
      <c r="AB383" s="12" t="s">
        <v>59</v>
      </c>
      <c r="AC383" s="12" t="s">
        <v>128</v>
      </c>
      <c r="AD383" s="12" t="s">
        <v>116</v>
      </c>
      <c r="AE383" s="12" t="s">
        <v>68</v>
      </c>
      <c r="AF383" s="12" t="s">
        <v>383</v>
      </c>
      <c r="AG383" s="12" t="s">
        <v>319</v>
      </c>
      <c r="AH383" s="12" t="s">
        <v>2335</v>
      </c>
      <c r="AI383" s="1" t="str">
        <f>IFERROR(_xlfn.XLOOKUP(Table1[[#This Row],[Audio Url]],Qc!C:C,Qc!F:F),"")</f>
        <v>AMBIANCE SOUND IS HIGH</v>
      </c>
      <c r="AJ383" s="12" t="s">
        <v>38</v>
      </c>
      <c r="AK383" s="12" t="s">
        <v>38</v>
      </c>
      <c r="AL383" s="12" t="s">
        <v>38</v>
      </c>
      <c r="AM383" s="12" t="s">
        <v>43</v>
      </c>
      <c r="AN383" s="1" t="s">
        <v>2243</v>
      </c>
      <c r="AO383" t="str">
        <f>IF(Table1[[#This Row],[Audio Duration (in secs)]]&gt;180,"Greater than 3 Minutes","Less than 3 Minutes")</f>
        <v>Greater than 3 Minutes</v>
      </c>
      <c r="AP38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83" t="str">
        <f>IFERROR(VLOOKUP(Table1[[#This Row],[சாதி/Caste]],MApping!$E$1:$F$10,2,0),"Others")</f>
        <v>Others</v>
      </c>
      <c r="AR383">
        <f>VLOOKUP(Table1[[#This Row],[பாலினம்/Gender]],Factor!$F$26:$I$28,4,0)</f>
        <v>1.1351351351351351</v>
      </c>
      <c r="AS383">
        <f>VLOOKUP(Table1[[#This Row],[பதிலளித்தவரின் வயது/Age Group]],Factor!$F$35:$I$39,4,0)</f>
        <v>1.2824427480916032</v>
      </c>
      <c r="AT383">
        <f>VLOOKUP(Table1[[#This Row],[பதிலளித்தவரின் வயது/Age Group]]&amp;Table1[[#This Row],[பாலினம்/Gender]],Factor!$A$45:$G$53,7,0)</f>
        <v>1.9534883720930234</v>
      </c>
      <c r="AU3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3">
        <f>VLOOKUP(Table1[[#This Row],[Rev Caste]],Factor!$F$59:$I$68,4,0)</f>
        <v>5.9154929577464786E-2</v>
      </c>
      <c r="AW383">
        <f>Table1[[#This Row],[2021 Ae Factor]]*Table1[[#This Row],[Age &amp; Gender Factor]]</f>
        <v>1.9534883720930234</v>
      </c>
      <c r="AX383">
        <f t="shared" si="18"/>
        <v>10.6097707</v>
      </c>
      <c r="AY383">
        <f t="shared" si="19"/>
        <v>78.549998500000001</v>
      </c>
    </row>
    <row r="384" spans="1:51" x14ac:dyDescent="0.25">
      <c r="A384" s="12" t="s">
        <v>2336</v>
      </c>
      <c r="B384" s="12" t="s">
        <v>2337</v>
      </c>
      <c r="C384" s="13">
        <v>45876</v>
      </c>
      <c r="D384" s="12" t="s">
        <v>1895</v>
      </c>
      <c r="E384" s="12" t="s">
        <v>1896</v>
      </c>
      <c r="F384" s="12" t="s">
        <v>2338</v>
      </c>
      <c r="G384" s="12">
        <v>374</v>
      </c>
      <c r="H384" s="12" t="s">
        <v>37</v>
      </c>
      <c r="I384" s="12" t="s">
        <v>1291</v>
      </c>
      <c r="J384" s="12" t="s">
        <v>1292</v>
      </c>
      <c r="K384" s="12" t="s">
        <v>51</v>
      </c>
      <c r="L384" s="12" t="s">
        <v>52</v>
      </c>
      <c r="M384" s="12" t="s">
        <v>52</v>
      </c>
      <c r="N384" s="12" t="s">
        <v>2339</v>
      </c>
      <c r="O384" s="12" t="s">
        <v>136</v>
      </c>
      <c r="P384" s="12">
        <v>9626534352</v>
      </c>
      <c r="Q384" s="12" t="s">
        <v>39</v>
      </c>
      <c r="R384" s="12" t="s">
        <v>57</v>
      </c>
      <c r="S384" s="12" t="s">
        <v>58</v>
      </c>
      <c r="T384" s="12" t="s">
        <v>99</v>
      </c>
      <c r="U384" s="12" t="s">
        <v>60</v>
      </c>
      <c r="V384" s="12" t="s">
        <v>61</v>
      </c>
      <c r="W384" s="12" t="s">
        <v>101</v>
      </c>
      <c r="X384" s="12" t="s">
        <v>102</v>
      </c>
      <c r="Y384" s="12" t="s">
        <v>96</v>
      </c>
      <c r="Z384" s="12" t="s">
        <v>127</v>
      </c>
      <c r="AA384" s="12" t="s">
        <v>139</v>
      </c>
      <c r="AB384" s="12" t="s">
        <v>59</v>
      </c>
      <c r="AC384" s="12" t="s">
        <v>128</v>
      </c>
      <c r="AD384" s="12" t="s">
        <v>103</v>
      </c>
      <c r="AE384" s="12" t="s">
        <v>68</v>
      </c>
      <c r="AF384" s="12" t="s">
        <v>104</v>
      </c>
      <c r="AG384" s="12" t="s">
        <v>118</v>
      </c>
      <c r="AH384" s="12" t="s">
        <v>119</v>
      </c>
      <c r="AI384" s="1">
        <f>IFERROR(_xlfn.XLOOKUP(Table1[[#This Row],[Audio Url]],Qc!C:C,Qc!F:F),"")</f>
        <v>0</v>
      </c>
      <c r="AJ384" s="12" t="s">
        <v>38</v>
      </c>
      <c r="AK384" s="12" t="s">
        <v>38</v>
      </c>
      <c r="AL384" s="12" t="s">
        <v>38</v>
      </c>
      <c r="AM384" s="12" t="s">
        <v>43</v>
      </c>
      <c r="AN384" s="1" t="s">
        <v>2243</v>
      </c>
      <c r="AO384" t="str">
        <f>IF(Table1[[#This Row],[Audio Duration (in secs)]]&gt;180,"Greater than 3 Minutes","Less than 3 Minutes")</f>
        <v>Greater than 3 Minutes</v>
      </c>
      <c r="AP38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4" t="str">
        <f>IFERROR(VLOOKUP(Table1[[#This Row],[சாதி/Caste]],MApping!$E$1:$F$10,2,0),"Others")</f>
        <v>PALLAR SC</v>
      </c>
      <c r="AR384">
        <f>VLOOKUP(Table1[[#This Row],[பாலினம்/Gender]],Factor!$F$26:$I$28,4,0)</f>
        <v>0.8936170212765957</v>
      </c>
      <c r="AS384">
        <f>VLOOKUP(Table1[[#This Row],[பதிலளித்தவரின் வயது/Age Group]],Factor!$F$35:$I$39,4,0)</f>
        <v>0.84</v>
      </c>
      <c r="AT384">
        <f>VLOOKUP(Table1[[#This Row],[பதிலளித்தவரின் வயது/Age Group]]&amp;Table1[[#This Row],[பாலினம்/Gender]],Factor!$A$45:$G$53,7,0)</f>
        <v>0.875</v>
      </c>
      <c r="AU3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84">
        <f>VLOOKUP(Table1[[#This Row],[Rev Caste]],Factor!$F$59:$I$68,4,0)</f>
        <v>2.1</v>
      </c>
      <c r="AW384">
        <f>Table1[[#This Row],[2021 Ae Factor]]*Table1[[#This Row],[Age &amp; Gender Factor]]</f>
        <v>0.5179419497505795</v>
      </c>
      <c r="AX384">
        <f t="shared" si="18"/>
        <v>10.600026700000001</v>
      </c>
      <c r="AY384">
        <f t="shared" si="19"/>
        <v>78.545677299999994</v>
      </c>
    </row>
    <row r="385" spans="1:51" x14ac:dyDescent="0.25">
      <c r="A385" s="12" t="s">
        <v>2340</v>
      </c>
      <c r="B385" s="12" t="s">
        <v>2341</v>
      </c>
      <c r="C385" s="13">
        <v>45876</v>
      </c>
      <c r="D385" s="12" t="s">
        <v>2342</v>
      </c>
      <c r="E385" s="12" t="s">
        <v>2343</v>
      </c>
      <c r="F385" s="12" t="s">
        <v>2344</v>
      </c>
      <c r="G385" s="12">
        <v>263</v>
      </c>
      <c r="H385" s="12" t="s">
        <v>37</v>
      </c>
      <c r="I385" s="12" t="s">
        <v>1283</v>
      </c>
      <c r="J385" s="12" t="s">
        <v>1284</v>
      </c>
      <c r="K385" s="12" t="s">
        <v>51</v>
      </c>
      <c r="L385" s="12" t="s">
        <v>52</v>
      </c>
      <c r="M385" s="12" t="s">
        <v>52</v>
      </c>
      <c r="N385" s="12" t="s">
        <v>2345</v>
      </c>
      <c r="O385" s="12" t="s">
        <v>136</v>
      </c>
      <c r="P385" s="12">
        <v>7448754639</v>
      </c>
      <c r="Q385" s="12" t="s">
        <v>82</v>
      </c>
      <c r="R385" s="12" t="s">
        <v>137</v>
      </c>
      <c r="S385" s="12" t="s">
        <v>58</v>
      </c>
      <c r="T385" s="12" t="s">
        <v>59</v>
      </c>
      <c r="U385" s="12" t="s">
        <v>84</v>
      </c>
      <c r="V385" s="12" t="s">
        <v>186</v>
      </c>
      <c r="W385" s="12" t="s">
        <v>126</v>
      </c>
      <c r="X385" s="12" t="s">
        <v>102</v>
      </c>
      <c r="Y385" s="12" t="s">
        <v>289</v>
      </c>
      <c r="Z385" s="12" t="s">
        <v>127</v>
      </c>
      <c r="AA385" s="12" t="s">
        <v>61</v>
      </c>
      <c r="AB385" s="12" t="s">
        <v>59</v>
      </c>
      <c r="AC385" s="12" t="s">
        <v>128</v>
      </c>
      <c r="AD385" s="12" t="s">
        <v>67</v>
      </c>
      <c r="AE385" s="12" t="s">
        <v>68</v>
      </c>
      <c r="AF385" s="12" t="s">
        <v>419</v>
      </c>
      <c r="AG385" s="12" t="s">
        <v>319</v>
      </c>
      <c r="AH385" s="12" t="s">
        <v>270</v>
      </c>
      <c r="AI385" s="1" t="str">
        <f>IFERROR(_xlfn.XLOOKUP(Table1[[#This Row],[Audio Url]],Qc!C:C,Qc!F:F),"")</f>
        <v>she said muttaraiyar as her caste</v>
      </c>
      <c r="AJ385" s="12" t="s">
        <v>38</v>
      </c>
      <c r="AK385" s="12" t="s">
        <v>38</v>
      </c>
      <c r="AL385" s="12" t="s">
        <v>38</v>
      </c>
      <c r="AM385" s="12" t="s">
        <v>43</v>
      </c>
      <c r="AN385" s="1" t="s">
        <v>2243</v>
      </c>
      <c r="AO385" t="str">
        <f>IF(Table1[[#This Row],[Audio Duration (in secs)]]&gt;180,"Greater than 3 Minutes","Less than 3 Minutes")</f>
        <v>Greater than 3 Minutes</v>
      </c>
      <c r="AP38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5" t="str">
        <f>IFERROR(VLOOKUP(Table1[[#This Row],[சாதி/Caste]],MApping!$E$1:$F$10,2,0),"Others")</f>
        <v>MUTTARAIYAR</v>
      </c>
      <c r="AR385">
        <f>VLOOKUP(Table1[[#This Row],[பாலினம்/Gender]],Factor!$F$26:$I$28,4,0)</f>
        <v>0.8936170212765957</v>
      </c>
      <c r="AS385">
        <f>VLOOKUP(Table1[[#This Row],[பதிலளித்தவரின் வயது/Age Group]],Factor!$F$35:$I$39,4,0)</f>
        <v>0.84848484848484851</v>
      </c>
      <c r="AT385">
        <f>VLOOKUP(Table1[[#This Row],[பதிலளித்தவரின் வயது/Age Group]]&amp;Table1[[#This Row],[பாலினம்/Gender]],Factor!$A$45:$G$53,7,0)</f>
        <v>0.70000000000000007</v>
      </c>
      <c r="AU3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5">
        <f>VLOOKUP(Table1[[#This Row],[Rev Caste]],Factor!$F$59:$I$68,4,0)</f>
        <v>2.0275862068965518</v>
      </c>
      <c r="AW385">
        <f>Table1[[#This Row],[2021 Ae Factor]]*Table1[[#This Row],[Age &amp; Gender Factor]]</f>
        <v>0.70000000000000007</v>
      </c>
      <c r="AX385">
        <f t="shared" si="18"/>
        <v>10.5994267</v>
      </c>
      <c r="AY385">
        <f t="shared" si="19"/>
        <v>78.544995</v>
      </c>
    </row>
    <row r="386" spans="1:51" x14ac:dyDescent="0.25">
      <c r="A386" s="12" t="s">
        <v>2346</v>
      </c>
      <c r="B386" s="12" t="s">
        <v>2347</v>
      </c>
      <c r="C386" s="13">
        <v>45876</v>
      </c>
      <c r="D386" s="12" t="s">
        <v>2348</v>
      </c>
      <c r="E386" s="12" t="s">
        <v>2349</v>
      </c>
      <c r="F386" s="12" t="s">
        <v>2350</v>
      </c>
      <c r="G386" s="12">
        <v>382</v>
      </c>
      <c r="H386" s="12" t="s">
        <v>37</v>
      </c>
      <c r="I386" s="12" t="s">
        <v>49</v>
      </c>
      <c r="J386" s="12" t="s">
        <v>50</v>
      </c>
      <c r="K386" s="12" t="s">
        <v>51</v>
      </c>
      <c r="L386" s="12" t="s">
        <v>52</v>
      </c>
      <c r="M386" s="12" t="s">
        <v>52</v>
      </c>
      <c r="N386" s="12" t="s">
        <v>2351</v>
      </c>
      <c r="O386" s="12" t="s">
        <v>55</v>
      </c>
      <c r="P386" s="12">
        <v>9865352473</v>
      </c>
      <c r="Q386" s="12" t="s">
        <v>39</v>
      </c>
      <c r="R386" s="12" t="s">
        <v>98</v>
      </c>
      <c r="S386" s="12" t="s">
        <v>114</v>
      </c>
      <c r="T386" s="12" t="s">
        <v>59</v>
      </c>
      <c r="U386" s="12" t="s">
        <v>60</v>
      </c>
      <c r="V386" s="12" t="s">
        <v>61</v>
      </c>
      <c r="W386" s="12" t="s">
        <v>62</v>
      </c>
      <c r="X386" s="12" t="s">
        <v>102</v>
      </c>
      <c r="Y386" s="12" t="s">
        <v>289</v>
      </c>
      <c r="Z386" s="12" t="s">
        <v>64</v>
      </c>
      <c r="AA386" s="12" t="s">
        <v>38</v>
      </c>
      <c r="AB386" s="12" t="s">
        <v>85</v>
      </c>
      <c r="AC386" s="12" t="s">
        <v>86</v>
      </c>
      <c r="AD386" s="12" t="s">
        <v>67</v>
      </c>
      <c r="AE386" s="12" t="s">
        <v>68</v>
      </c>
      <c r="AF386" s="1" t="s">
        <v>3054</v>
      </c>
      <c r="AG386" s="12" t="s">
        <v>1458</v>
      </c>
      <c r="AH386" s="12" t="s">
        <v>130</v>
      </c>
      <c r="AI386" s="1">
        <f>IFERROR(_xlfn.XLOOKUP(Table1[[#This Row],[Audio Url]],Qc!C:C,Qc!F:F),"")</f>
        <v>0</v>
      </c>
      <c r="AJ386" s="12" t="s">
        <v>38</v>
      </c>
      <c r="AK386" s="12" t="s">
        <v>38</v>
      </c>
      <c r="AL386" s="12" t="s">
        <v>38</v>
      </c>
      <c r="AM386" s="12" t="s">
        <v>43</v>
      </c>
      <c r="AN386" s="1" t="s">
        <v>2243</v>
      </c>
      <c r="AO386" t="str">
        <f>IF(Table1[[#This Row],[Audio Duration (in secs)]]&gt;180,"Greater than 3 Minutes","Less than 3 Minutes")</f>
        <v>Greater than 3 Minutes</v>
      </c>
      <c r="AP38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6" t="str">
        <f>IFERROR(VLOOKUP(Table1[[#This Row],[சாதி/Caste]],MApping!$E$1:$F$10,2,0),"Others")</f>
        <v>CHRISTIAN</v>
      </c>
      <c r="AR386">
        <f>VLOOKUP(Table1[[#This Row],[பாலினம்/Gender]],Factor!$F$26:$I$28,4,0)</f>
        <v>1.1351351351351351</v>
      </c>
      <c r="AS386">
        <f>VLOOKUP(Table1[[#This Row],[பதிலளித்தவரின் வயது/Age Group]],Factor!$F$35:$I$39,4,0)</f>
        <v>0.84</v>
      </c>
      <c r="AT386">
        <f>VLOOKUP(Table1[[#This Row],[பதிலளித்தவரின் வயது/Age Group]]&amp;Table1[[#This Row],[பாலினம்/Gender]],Factor!$A$45:$G$53,7,0)</f>
        <v>0.80769230769230771</v>
      </c>
      <c r="AU3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86">
        <f>VLOOKUP(Table1[[#This Row],[Rev Caste]],Factor!$F$59:$I$68,4,0)</f>
        <v>0.76363636363636367</v>
      </c>
      <c r="AW386">
        <f>Table1[[#This Row],[2021 Ae Factor]]*Table1[[#This Row],[Age &amp; Gender Factor]]</f>
        <v>0.47810026130822719</v>
      </c>
      <c r="AX386">
        <f t="shared" si="18"/>
        <v>10.609295700000001</v>
      </c>
      <c r="AY386">
        <f t="shared" si="19"/>
        <v>78.549332800000002</v>
      </c>
    </row>
    <row r="387" spans="1:51" x14ac:dyDescent="0.25">
      <c r="A387" s="12" t="s">
        <v>2352</v>
      </c>
      <c r="B387" s="12" t="s">
        <v>2353</v>
      </c>
      <c r="C387" s="13">
        <v>45876</v>
      </c>
      <c r="D387" s="12" t="s">
        <v>1895</v>
      </c>
      <c r="E387" s="12" t="s">
        <v>1896</v>
      </c>
      <c r="F387" s="12" t="s">
        <v>2354</v>
      </c>
      <c r="G387" s="12">
        <v>276</v>
      </c>
      <c r="H387" s="12" t="s">
        <v>37</v>
      </c>
      <c r="I387" s="12" t="s">
        <v>1291</v>
      </c>
      <c r="J387" s="12" t="s">
        <v>1292</v>
      </c>
      <c r="K387" s="12" t="s">
        <v>51</v>
      </c>
      <c r="L387" s="12" t="s">
        <v>52</v>
      </c>
      <c r="M387" s="12" t="s">
        <v>52</v>
      </c>
      <c r="N387" s="12" t="s">
        <v>2355</v>
      </c>
      <c r="O387" s="12" t="s">
        <v>55</v>
      </c>
      <c r="P387" s="12">
        <v>9994304336</v>
      </c>
      <c r="Q387" s="12" t="s">
        <v>39</v>
      </c>
      <c r="R387" s="12" t="s">
        <v>98</v>
      </c>
      <c r="S387" s="12" t="s">
        <v>114</v>
      </c>
      <c r="T387" s="12" t="s">
        <v>59</v>
      </c>
      <c r="U387" s="12" t="s">
        <v>60</v>
      </c>
      <c r="V387" s="12" t="s">
        <v>61</v>
      </c>
      <c r="W387" s="12" t="s">
        <v>62</v>
      </c>
      <c r="X387" s="12" t="s">
        <v>102</v>
      </c>
      <c r="Y387" s="12" t="s">
        <v>289</v>
      </c>
      <c r="Z387" s="12" t="s">
        <v>64</v>
      </c>
      <c r="AA387" s="12" t="s">
        <v>38</v>
      </c>
      <c r="AB387" s="12" t="s">
        <v>65</v>
      </c>
      <c r="AC387" s="12" t="s">
        <v>86</v>
      </c>
      <c r="AD387" s="12" t="s">
        <v>67</v>
      </c>
      <c r="AE387" s="12" t="s">
        <v>624</v>
      </c>
      <c r="AF387" s="12" t="s">
        <v>117</v>
      </c>
      <c r="AG387" s="12" t="s">
        <v>89</v>
      </c>
      <c r="AH387" s="12" t="s">
        <v>38</v>
      </c>
      <c r="AI387" s="1">
        <f>IFERROR(_xlfn.XLOOKUP(Table1[[#This Row],[Audio Url]],Qc!C:C,Qc!F:F),"")</f>
        <v>0</v>
      </c>
      <c r="AJ387" s="12" t="s">
        <v>38</v>
      </c>
      <c r="AK387" s="12" t="s">
        <v>38</v>
      </c>
      <c r="AL387" s="12" t="s">
        <v>38</v>
      </c>
      <c r="AM387" s="12" t="s">
        <v>43</v>
      </c>
      <c r="AN387" s="1" t="s">
        <v>2243</v>
      </c>
      <c r="AO387" t="str">
        <f>IF(Table1[[#This Row],[Audio Duration (in secs)]]&gt;180,"Greater than 3 Minutes","Less than 3 Minutes")</f>
        <v>Greater than 3 Minutes</v>
      </c>
      <c r="AP38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7" t="str">
        <f>IFERROR(VLOOKUP(Table1[[#This Row],[சாதி/Caste]],MApping!$E$1:$F$10,2,0),"Others")</f>
        <v>Others</v>
      </c>
      <c r="AR387">
        <f>VLOOKUP(Table1[[#This Row],[பாலினம்/Gender]],Factor!$F$26:$I$28,4,0)</f>
        <v>1.1351351351351351</v>
      </c>
      <c r="AS387">
        <f>VLOOKUP(Table1[[#This Row],[பதிலளித்தவரின் வயது/Age Group]],Factor!$F$35:$I$39,4,0)</f>
        <v>0.84</v>
      </c>
      <c r="AT387">
        <f>VLOOKUP(Table1[[#This Row],[பதிலளித்தவரின் வயது/Age Group]]&amp;Table1[[#This Row],[பாலினம்/Gender]],Factor!$A$45:$G$53,7,0)</f>
        <v>0.80769230769230771</v>
      </c>
      <c r="AU3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87">
        <f>VLOOKUP(Table1[[#This Row],[Rev Caste]],Factor!$F$59:$I$68,4,0)</f>
        <v>5.9154929577464786E-2</v>
      </c>
      <c r="AW387">
        <f>Table1[[#This Row],[2021 Ae Factor]]*Table1[[#This Row],[Age &amp; Gender Factor]]</f>
        <v>0.47810026130822719</v>
      </c>
      <c r="AX387">
        <f t="shared" si="18"/>
        <v>10.600026700000001</v>
      </c>
      <c r="AY387">
        <f t="shared" si="19"/>
        <v>78.545677299999994</v>
      </c>
    </row>
    <row r="388" spans="1:51" x14ac:dyDescent="0.25">
      <c r="A388" s="12" t="s">
        <v>2356</v>
      </c>
      <c r="B388" s="12" t="s">
        <v>2357</v>
      </c>
      <c r="C388" s="13">
        <v>45876</v>
      </c>
      <c r="D388" s="12" t="s">
        <v>2358</v>
      </c>
      <c r="E388" s="12" t="s">
        <v>2359</v>
      </c>
      <c r="F388" s="12" t="s">
        <v>2360</v>
      </c>
      <c r="G388" s="12">
        <v>265</v>
      </c>
      <c r="H388" s="12" t="s">
        <v>37</v>
      </c>
      <c r="I388" s="12" t="s">
        <v>1283</v>
      </c>
      <c r="J388" s="12" t="s">
        <v>1284</v>
      </c>
      <c r="K388" s="12" t="s">
        <v>51</v>
      </c>
      <c r="L388" s="12" t="s">
        <v>52</v>
      </c>
      <c r="M388" s="12" t="s">
        <v>52</v>
      </c>
      <c r="N388" s="12" t="s">
        <v>2361</v>
      </c>
      <c r="O388" s="12" t="s">
        <v>136</v>
      </c>
      <c r="P388" s="12">
        <v>7708411646</v>
      </c>
      <c r="Q388" s="12" t="s">
        <v>56</v>
      </c>
      <c r="R388" s="12" t="s">
        <v>137</v>
      </c>
      <c r="S388" s="12" t="s">
        <v>58</v>
      </c>
      <c r="T388" s="12" t="s">
        <v>59</v>
      </c>
      <c r="U388" s="12" t="s">
        <v>302</v>
      </c>
      <c r="V388" s="12" t="s">
        <v>166</v>
      </c>
      <c r="W388" s="1" t="s">
        <v>441</v>
      </c>
      <c r="X388" s="12" t="s">
        <v>102</v>
      </c>
      <c r="Y388" s="12" t="s">
        <v>96</v>
      </c>
      <c r="Z388" s="12" t="s">
        <v>64</v>
      </c>
      <c r="AA388" s="12" t="s">
        <v>38</v>
      </c>
      <c r="AB388" s="12" t="s">
        <v>85</v>
      </c>
      <c r="AC388" s="12" t="s">
        <v>66</v>
      </c>
      <c r="AD388" s="12" t="s">
        <v>67</v>
      </c>
      <c r="AE388" s="12" t="s">
        <v>68</v>
      </c>
      <c r="AF388" s="12" t="s">
        <v>117</v>
      </c>
      <c r="AG388" s="12" t="s">
        <v>118</v>
      </c>
      <c r="AH388" s="12" t="s">
        <v>119</v>
      </c>
      <c r="AI388" s="1">
        <f>IFERROR(_xlfn.XLOOKUP(Table1[[#This Row],[Audio Url]],Qc!C:C,Qc!F:F),"")</f>
        <v>0</v>
      </c>
      <c r="AJ388" s="12" t="s">
        <v>38</v>
      </c>
      <c r="AK388" s="12" t="s">
        <v>38</v>
      </c>
      <c r="AL388" s="12" t="s">
        <v>38</v>
      </c>
      <c r="AM388" s="12" t="s">
        <v>43</v>
      </c>
      <c r="AN388" s="1" t="s">
        <v>2243</v>
      </c>
      <c r="AO388" t="str">
        <f>IF(Table1[[#This Row],[Audio Duration (in secs)]]&gt;180,"Greater than 3 Minutes","Less than 3 Minutes")</f>
        <v>Greater than 3 Minutes</v>
      </c>
      <c r="AP38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8" t="str">
        <f>IFERROR(VLOOKUP(Table1[[#This Row],[சாதி/Caste]],MApping!$E$1:$F$10,2,0),"Others")</f>
        <v>PALLAR SC</v>
      </c>
      <c r="AR388">
        <f>VLOOKUP(Table1[[#This Row],[பாலினம்/Gender]],Factor!$F$26:$I$28,4,0)</f>
        <v>0.8936170212765957</v>
      </c>
      <c r="AS388">
        <f>VLOOKUP(Table1[[#This Row],[பதிலளித்தவரின் வயது/Age Group]],Factor!$F$35:$I$39,4,0)</f>
        <v>1.2824427480916032</v>
      </c>
      <c r="AT388">
        <f>VLOOKUP(Table1[[#This Row],[பதிலளித்தவரின் வயது/Age Group]]&amp;Table1[[#This Row],[பாலினம்/Gender]],Factor!$A$45:$G$53,7,0)</f>
        <v>0.95454545454545459</v>
      </c>
      <c r="AU3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8">
        <f>VLOOKUP(Table1[[#This Row],[Rev Caste]],Factor!$F$59:$I$68,4,0)</f>
        <v>2.1</v>
      </c>
      <c r="AW388">
        <f>Table1[[#This Row],[2021 Ae Factor]]*Table1[[#This Row],[Age &amp; Gender Factor]]</f>
        <v>0.95454545454545459</v>
      </c>
      <c r="AX388">
        <f t="shared" si="18"/>
        <v>10.6000534</v>
      </c>
      <c r="AY388">
        <f t="shared" si="19"/>
        <v>78.543859400000002</v>
      </c>
    </row>
    <row r="389" spans="1:51" x14ac:dyDescent="0.25">
      <c r="A389" s="12" t="s">
        <v>2362</v>
      </c>
      <c r="B389" s="12" t="s">
        <v>2363</v>
      </c>
      <c r="C389" s="13">
        <v>45876</v>
      </c>
      <c r="D389" s="12" t="s">
        <v>2364</v>
      </c>
      <c r="E389" s="12" t="s">
        <v>2365</v>
      </c>
      <c r="F389" s="12" t="s">
        <v>2366</v>
      </c>
      <c r="G389" s="12">
        <v>278</v>
      </c>
      <c r="H389" s="12" t="s">
        <v>37</v>
      </c>
      <c r="I389" s="12" t="s">
        <v>1283</v>
      </c>
      <c r="J389" s="12" t="s">
        <v>1284</v>
      </c>
      <c r="K389" s="12" t="s">
        <v>51</v>
      </c>
      <c r="L389" s="12" t="s">
        <v>52</v>
      </c>
      <c r="M389" s="12" t="s">
        <v>52</v>
      </c>
      <c r="N389" s="12" t="s">
        <v>2367</v>
      </c>
      <c r="O389" s="12" t="s">
        <v>136</v>
      </c>
      <c r="P389" s="12">
        <v>9786811407</v>
      </c>
      <c r="Q389" s="12" t="s">
        <v>56</v>
      </c>
      <c r="R389" s="12" t="s">
        <v>137</v>
      </c>
      <c r="S389" s="12" t="s">
        <v>58</v>
      </c>
      <c r="T389" s="12" t="s">
        <v>138</v>
      </c>
      <c r="U389" s="12" t="s">
        <v>84</v>
      </c>
      <c r="V389" s="12" t="s">
        <v>166</v>
      </c>
      <c r="W389" s="1" t="s">
        <v>441</v>
      </c>
      <c r="X389" s="12" t="s">
        <v>102</v>
      </c>
      <c r="Y389" s="12" t="s">
        <v>289</v>
      </c>
      <c r="Z389" s="12" t="s">
        <v>127</v>
      </c>
      <c r="AA389" s="12" t="s">
        <v>139</v>
      </c>
      <c r="AB389" s="12" t="s">
        <v>85</v>
      </c>
      <c r="AC389" s="12" t="s">
        <v>66</v>
      </c>
      <c r="AD389" s="12" t="s">
        <v>87</v>
      </c>
      <c r="AE389" s="12" t="s">
        <v>102</v>
      </c>
      <c r="AF389" s="12" t="s">
        <v>69</v>
      </c>
      <c r="AG389" s="12" t="s">
        <v>118</v>
      </c>
      <c r="AH389" s="12" t="s">
        <v>119</v>
      </c>
      <c r="AI389" s="1">
        <f>IFERROR(_xlfn.XLOOKUP(Table1[[#This Row],[Audio Url]],Qc!C:C,Qc!F:F),"")</f>
        <v>0</v>
      </c>
      <c r="AJ389" s="12" t="s">
        <v>38</v>
      </c>
      <c r="AK389" s="12" t="s">
        <v>38</v>
      </c>
      <c r="AL389" s="12" t="s">
        <v>38</v>
      </c>
      <c r="AM389" s="12" t="s">
        <v>43</v>
      </c>
      <c r="AN389" s="1" t="s">
        <v>2243</v>
      </c>
      <c r="AO389" t="str">
        <f>IF(Table1[[#This Row],[Audio Duration (in secs)]]&gt;180,"Greater than 3 Minutes","Less than 3 Minutes")</f>
        <v>Greater than 3 Minutes</v>
      </c>
      <c r="AP38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89" t="str">
        <f>IFERROR(VLOOKUP(Table1[[#This Row],[சாதி/Caste]],MApping!$E$1:$F$10,2,0),"Others")</f>
        <v>PALLAR SC</v>
      </c>
      <c r="AR389">
        <f>VLOOKUP(Table1[[#This Row],[பாலினம்/Gender]],Factor!$F$26:$I$28,4,0)</f>
        <v>0.8936170212765957</v>
      </c>
      <c r="AS389">
        <f>VLOOKUP(Table1[[#This Row],[பதிலளித்தவரின் வயது/Age Group]],Factor!$F$35:$I$39,4,0)</f>
        <v>1.2824427480916032</v>
      </c>
      <c r="AT389">
        <f>VLOOKUP(Table1[[#This Row],[பதிலளித்தவரின் வயது/Age Group]]&amp;Table1[[#This Row],[பாலினம்/Gender]],Factor!$A$45:$G$53,7,0)</f>
        <v>0.95454545454545459</v>
      </c>
      <c r="AU3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89">
        <f>VLOOKUP(Table1[[#This Row],[Rev Caste]],Factor!$F$59:$I$68,4,0)</f>
        <v>2.1</v>
      </c>
      <c r="AW389">
        <f>Table1[[#This Row],[2021 Ae Factor]]*Table1[[#This Row],[Age &amp; Gender Factor]]</f>
        <v>0.95454545454545459</v>
      </c>
      <c r="AX389">
        <f t="shared" si="18"/>
        <v>10.599654599999999</v>
      </c>
      <c r="AY389">
        <f t="shared" si="19"/>
        <v>78.544967400000004</v>
      </c>
    </row>
    <row r="390" spans="1:51" x14ac:dyDescent="0.25">
      <c r="A390" s="12" t="s">
        <v>2368</v>
      </c>
      <c r="B390" s="12" t="s">
        <v>2369</v>
      </c>
      <c r="C390" s="13">
        <v>45876</v>
      </c>
      <c r="D390" s="12" t="s">
        <v>2370</v>
      </c>
      <c r="E390" s="12" t="s">
        <v>2371</v>
      </c>
      <c r="F390" s="12" t="s">
        <v>2372</v>
      </c>
      <c r="G390" s="12">
        <v>434</v>
      </c>
      <c r="H390" s="12" t="s">
        <v>37</v>
      </c>
      <c r="I390" s="12" t="s">
        <v>2102</v>
      </c>
      <c r="J390" s="12" t="s">
        <v>2103</v>
      </c>
      <c r="K390" s="12" t="s">
        <v>51</v>
      </c>
      <c r="L390" s="12" t="s">
        <v>52</v>
      </c>
      <c r="M390" s="12" t="s">
        <v>52</v>
      </c>
      <c r="N390" s="12" t="s">
        <v>2373</v>
      </c>
      <c r="O390" s="12" t="s">
        <v>136</v>
      </c>
      <c r="P390" s="12">
        <v>9952746388</v>
      </c>
      <c r="Q390" s="12" t="s">
        <v>361</v>
      </c>
      <c r="R390" s="12" t="s">
        <v>137</v>
      </c>
      <c r="S390" s="12" t="s">
        <v>114</v>
      </c>
      <c r="T390" s="12" t="s">
        <v>138</v>
      </c>
      <c r="U390" s="12" t="s">
        <v>302</v>
      </c>
      <c r="V390" s="12" t="s">
        <v>61</v>
      </c>
      <c r="W390" s="12" t="s">
        <v>62</v>
      </c>
      <c r="X390" s="12" t="s">
        <v>63</v>
      </c>
      <c r="Y390" s="12" t="s">
        <v>38</v>
      </c>
      <c r="Z390" s="12" t="s">
        <v>64</v>
      </c>
      <c r="AA390" s="12" t="s">
        <v>38</v>
      </c>
      <c r="AB390" s="12" t="s">
        <v>59</v>
      </c>
      <c r="AC390" s="12" t="s">
        <v>86</v>
      </c>
      <c r="AD390" s="12" t="s">
        <v>67</v>
      </c>
      <c r="AE390" s="12" t="s">
        <v>624</v>
      </c>
      <c r="AF390" s="12" t="s">
        <v>69</v>
      </c>
      <c r="AG390" s="12" t="s">
        <v>89</v>
      </c>
      <c r="AH390" s="12" t="s">
        <v>521</v>
      </c>
      <c r="AI390" s="1">
        <f>IFERROR(_xlfn.XLOOKUP(Table1[[#This Row],[Audio Url]],Qc!C:C,Qc!F:F),"")</f>
        <v>0</v>
      </c>
      <c r="AJ390" s="12" t="s">
        <v>38</v>
      </c>
      <c r="AK390" s="12" t="s">
        <v>38</v>
      </c>
      <c r="AL390" s="12" t="s">
        <v>38</v>
      </c>
      <c r="AM390" s="12" t="s">
        <v>43</v>
      </c>
      <c r="AN390" s="1" t="s">
        <v>2243</v>
      </c>
      <c r="AO390" t="str">
        <f>IF(Table1[[#This Row],[Audio Duration (in secs)]]&gt;180,"Greater than 3 Minutes","Less than 3 Minutes")</f>
        <v>Greater than 3 Minutes</v>
      </c>
      <c r="AP39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90" t="str">
        <f>IFERROR(VLOOKUP(Table1[[#This Row],[சாதி/Caste]],MApping!$E$1:$F$10,2,0),"Others")</f>
        <v>CHOLIA VELLALAR</v>
      </c>
      <c r="AR390">
        <f>VLOOKUP(Table1[[#This Row],[பாலினம்/Gender]],Factor!$F$26:$I$28,4,0)</f>
        <v>0.8936170212765957</v>
      </c>
      <c r="AS390">
        <f>VLOOKUP(Table1[[#This Row],[பதிலளித்தவரின் வயது/Age Group]],Factor!$F$35:$I$39,4,0)</f>
        <v>0.96923076923076912</v>
      </c>
      <c r="AT390">
        <f>VLOOKUP(Table1[[#This Row],[பதிலளித்தவரின் வயது/Age Group]]&amp;Table1[[#This Row],[பாலினம்/Gender]],Factor!$A$45:$G$53,7,0)</f>
        <v>1.1666666666666667</v>
      </c>
      <c r="AU3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0">
        <f>VLOOKUP(Table1[[#This Row],[Rev Caste]],Factor!$F$59:$I$68,4,0)</f>
        <v>1.3125</v>
      </c>
      <c r="AW390">
        <f>Table1[[#This Row],[2021 Ae Factor]]*Table1[[#This Row],[Age &amp; Gender Factor]]</f>
        <v>0.690589266334106</v>
      </c>
      <c r="AX390">
        <f t="shared" si="18"/>
        <v>10.581935</v>
      </c>
      <c r="AY390">
        <f t="shared" si="19"/>
        <v>78.523825000000002</v>
      </c>
    </row>
    <row r="391" spans="1:51" x14ac:dyDescent="0.25">
      <c r="A391" s="12" t="s">
        <v>2374</v>
      </c>
      <c r="B391" s="12" t="s">
        <v>2375</v>
      </c>
      <c r="C391" s="13">
        <v>45876</v>
      </c>
      <c r="D391" s="12" t="s">
        <v>2376</v>
      </c>
      <c r="E391" s="12" t="s">
        <v>2377</v>
      </c>
      <c r="F391" s="12" t="s">
        <v>2378</v>
      </c>
      <c r="G391" s="12">
        <v>738</v>
      </c>
      <c r="H391" s="12" t="s">
        <v>37</v>
      </c>
      <c r="I391" s="12" t="s">
        <v>49</v>
      </c>
      <c r="J391" s="12" t="s">
        <v>50</v>
      </c>
      <c r="K391" s="12" t="s">
        <v>51</v>
      </c>
      <c r="L391" s="12" t="s">
        <v>52</v>
      </c>
      <c r="M391" s="12" t="s">
        <v>52</v>
      </c>
      <c r="N391" s="12" t="s">
        <v>2379</v>
      </c>
      <c r="O391" s="12" t="s">
        <v>55</v>
      </c>
      <c r="P391" s="12">
        <v>8220338365</v>
      </c>
      <c r="Q391" s="12" t="s">
        <v>82</v>
      </c>
      <c r="R391" s="12" t="s">
        <v>57</v>
      </c>
      <c r="S391" s="12" t="s">
        <v>114</v>
      </c>
      <c r="T391" s="12" t="s">
        <v>99</v>
      </c>
      <c r="U391" s="12" t="s">
        <v>302</v>
      </c>
      <c r="V391" s="12" t="s">
        <v>186</v>
      </c>
      <c r="W391" s="12" t="s">
        <v>62</v>
      </c>
      <c r="X391" s="12" t="s">
        <v>63</v>
      </c>
      <c r="Y391" s="12" t="s">
        <v>38</v>
      </c>
      <c r="Z391" s="12" t="s">
        <v>64</v>
      </c>
      <c r="AA391" s="12" t="s">
        <v>38</v>
      </c>
      <c r="AB391" s="12" t="s">
        <v>85</v>
      </c>
      <c r="AC391" s="12" t="s">
        <v>86</v>
      </c>
      <c r="AD391" s="12" t="s">
        <v>67</v>
      </c>
      <c r="AE391" s="12" t="s">
        <v>624</v>
      </c>
      <c r="AF391" s="12" t="s">
        <v>419</v>
      </c>
      <c r="AG391" s="12" t="s">
        <v>118</v>
      </c>
      <c r="AH391" s="12" t="s">
        <v>42</v>
      </c>
      <c r="AI391" s="1">
        <f>IFERROR(_xlfn.XLOOKUP(Table1[[#This Row],[Audio Url]],Qc!C:C,Qc!F:F),"")</f>
        <v>0</v>
      </c>
      <c r="AJ391" s="12" t="s">
        <v>38</v>
      </c>
      <c r="AK391" s="12" t="s">
        <v>38</v>
      </c>
      <c r="AL391" s="12" t="s">
        <v>38</v>
      </c>
      <c r="AM391" s="12" t="s">
        <v>43</v>
      </c>
      <c r="AN391" s="1" t="s">
        <v>2243</v>
      </c>
      <c r="AO391" t="str">
        <f>IF(Table1[[#This Row],[Audio Duration (in secs)]]&gt;180,"Greater than 3 Minutes","Less than 3 Minutes")</f>
        <v>Greater than 3 Minutes</v>
      </c>
      <c r="AP39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391" t="str">
        <f>IFERROR(VLOOKUP(Table1[[#This Row],[சாதி/Caste]],MApping!$E$1:$F$10,2,0),"Others")</f>
        <v>DEVENDRA KULA VELLALAR</v>
      </c>
      <c r="AR391">
        <f>VLOOKUP(Table1[[#This Row],[பாலினம்/Gender]],Factor!$F$26:$I$28,4,0)</f>
        <v>1.1351351351351351</v>
      </c>
      <c r="AS391">
        <f>VLOOKUP(Table1[[#This Row],[பதிலளித்தவரின் வயது/Age Group]],Factor!$F$35:$I$39,4,0)</f>
        <v>0.84848484848484851</v>
      </c>
      <c r="AT391">
        <f>VLOOKUP(Table1[[#This Row],[பதிலளித்தவரின் வயது/Age Group]]&amp;Table1[[#This Row],[பாலினம்/Gender]],Factor!$A$45:$G$53,7,0)</f>
        <v>1.0769230769230769</v>
      </c>
      <c r="AU3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1">
        <f>VLOOKUP(Table1[[#This Row],[Rev Caste]],Factor!$F$59:$I$68,4,0)</f>
        <v>1.6390243902439026</v>
      </c>
      <c r="AW391">
        <f>Table1[[#This Row],[2021 Ae Factor]]*Table1[[#This Row],[Age &amp; Gender Factor]]</f>
        <v>1.0769230769230769</v>
      </c>
      <c r="AX391">
        <f t="shared" si="18"/>
        <v>10.607848499999999</v>
      </c>
      <c r="AY391">
        <f t="shared" si="19"/>
        <v>78.548595199999994</v>
      </c>
    </row>
    <row r="392" spans="1:51" x14ac:dyDescent="0.25">
      <c r="A392" s="12" t="s">
        <v>2380</v>
      </c>
      <c r="B392" s="12" t="s">
        <v>2381</v>
      </c>
      <c r="C392" s="13">
        <v>45876</v>
      </c>
      <c r="D392" s="12" t="s">
        <v>2382</v>
      </c>
      <c r="E392" s="12" t="s">
        <v>2359</v>
      </c>
      <c r="F392" s="12" t="s">
        <v>2383</v>
      </c>
      <c r="G392" s="12">
        <v>442</v>
      </c>
      <c r="H392" s="12" t="s">
        <v>37</v>
      </c>
      <c r="I392" s="12" t="s">
        <v>1291</v>
      </c>
      <c r="J392" s="12" t="s">
        <v>1292</v>
      </c>
      <c r="K392" s="12" t="s">
        <v>51</v>
      </c>
      <c r="L392" s="12" t="s">
        <v>52</v>
      </c>
      <c r="M392" s="12" t="s">
        <v>52</v>
      </c>
      <c r="N392" s="12" t="s">
        <v>2384</v>
      </c>
      <c r="O392" s="12" t="s">
        <v>136</v>
      </c>
      <c r="P392" s="12">
        <v>7825070890</v>
      </c>
      <c r="Q392" s="12" t="s">
        <v>82</v>
      </c>
      <c r="R392" s="12" t="s">
        <v>137</v>
      </c>
      <c r="S392" s="12" t="s">
        <v>114</v>
      </c>
      <c r="T392" s="12" t="s">
        <v>59</v>
      </c>
      <c r="U392" s="12" t="s">
        <v>60</v>
      </c>
      <c r="V392" s="12" t="s">
        <v>61</v>
      </c>
      <c r="W392" s="12" t="s">
        <v>62</v>
      </c>
      <c r="X392" s="12" t="s">
        <v>102</v>
      </c>
      <c r="Y392" s="12" t="s">
        <v>289</v>
      </c>
      <c r="Z392" s="12" t="s">
        <v>64</v>
      </c>
      <c r="AA392" s="12" t="s">
        <v>38</v>
      </c>
      <c r="AB392" s="12" t="s">
        <v>65</v>
      </c>
      <c r="AC392" s="12" t="s">
        <v>66</v>
      </c>
      <c r="AD392" s="12" t="s">
        <v>67</v>
      </c>
      <c r="AE392" s="12" t="s">
        <v>68</v>
      </c>
      <c r="AF392" s="12" t="s">
        <v>69</v>
      </c>
      <c r="AG392" s="12" t="s">
        <v>89</v>
      </c>
      <c r="AH392" s="12" t="s">
        <v>2777</v>
      </c>
      <c r="AI392" s="1" t="str">
        <f>IFERROR(_xlfn.XLOOKUP(Table1[[#This Row],[Audio Url]],Qc!C:C,Qc!F:F),"")</f>
        <v>she said she didnt know about what they are doing (TVK) and she said her cast as kammalar</v>
      </c>
      <c r="AJ392" s="12" t="s">
        <v>38</v>
      </c>
      <c r="AK392" s="12" t="s">
        <v>38</v>
      </c>
      <c r="AL392" s="12" t="s">
        <v>38</v>
      </c>
      <c r="AM392" s="12" t="s">
        <v>43</v>
      </c>
      <c r="AN392" s="1" t="s">
        <v>2243</v>
      </c>
      <c r="AO392" t="str">
        <f>IF(Table1[[#This Row],[Audio Duration (in secs)]]&gt;180,"Greater than 3 Minutes","Less than 3 Minutes")</f>
        <v>Greater than 3 Minutes</v>
      </c>
      <c r="AP39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92" t="str">
        <f>IFERROR(VLOOKUP(Table1[[#This Row],[சாதி/Caste]],MApping!$E$1:$F$10,2,0),"Others")</f>
        <v>Others</v>
      </c>
      <c r="AR392">
        <f>VLOOKUP(Table1[[#This Row],[பாலினம்/Gender]],Factor!$F$26:$I$28,4,0)</f>
        <v>0.8936170212765957</v>
      </c>
      <c r="AS392">
        <f>VLOOKUP(Table1[[#This Row],[பதிலளித்தவரின் வயது/Age Group]],Factor!$F$35:$I$39,4,0)</f>
        <v>0.84848484848484851</v>
      </c>
      <c r="AT392">
        <f>VLOOKUP(Table1[[#This Row],[பதிலளித்தவரின் வயது/Age Group]]&amp;Table1[[#This Row],[பாலினம்/Gender]],Factor!$A$45:$G$53,7,0)</f>
        <v>0.70000000000000007</v>
      </c>
      <c r="AU3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2">
        <f>VLOOKUP(Table1[[#This Row],[Rev Caste]],Factor!$F$59:$I$68,4,0)</f>
        <v>5.9154929577464786E-2</v>
      </c>
      <c r="AW392">
        <f>Table1[[#This Row],[2021 Ae Factor]]*Table1[[#This Row],[Age &amp; Gender Factor]]</f>
        <v>0.41435355980046362</v>
      </c>
      <c r="AX392">
        <f t="shared" si="18"/>
        <v>10.599894900000001</v>
      </c>
      <c r="AY392">
        <f t="shared" si="19"/>
        <v>78.543805800000001</v>
      </c>
    </row>
    <row r="393" spans="1:51" x14ac:dyDescent="0.25">
      <c r="A393" s="12" t="s">
        <v>2385</v>
      </c>
      <c r="B393" s="12" t="s">
        <v>2386</v>
      </c>
      <c r="C393" s="13">
        <v>45876</v>
      </c>
      <c r="D393" s="12" t="s">
        <v>2364</v>
      </c>
      <c r="E393" s="12" t="s">
        <v>2365</v>
      </c>
      <c r="F393" s="12" t="s">
        <v>2387</v>
      </c>
      <c r="G393" s="12">
        <v>324</v>
      </c>
      <c r="H393" s="12" t="s">
        <v>37</v>
      </c>
      <c r="I393" s="12" t="s">
        <v>1283</v>
      </c>
      <c r="J393" s="12" t="s">
        <v>1284</v>
      </c>
      <c r="K393" s="12" t="s">
        <v>51</v>
      </c>
      <c r="L393" s="12" t="s">
        <v>52</v>
      </c>
      <c r="M393" s="12" t="s">
        <v>52</v>
      </c>
      <c r="N393" s="12" t="s">
        <v>2388</v>
      </c>
      <c r="O393" s="1" t="s">
        <v>136</v>
      </c>
      <c r="P393" s="12">
        <v>9626980092</v>
      </c>
      <c r="Q393" s="12" t="s">
        <v>361</v>
      </c>
      <c r="R393" s="12" t="s">
        <v>137</v>
      </c>
      <c r="S393" s="12" t="s">
        <v>58</v>
      </c>
      <c r="T393" s="12" t="s">
        <v>99</v>
      </c>
      <c r="U393" s="12" t="s">
        <v>84</v>
      </c>
      <c r="V393" s="12" t="s">
        <v>166</v>
      </c>
      <c r="W393" s="1" t="s">
        <v>441</v>
      </c>
      <c r="X393" s="12" t="s">
        <v>296</v>
      </c>
      <c r="Y393" s="12" t="s">
        <v>38</v>
      </c>
      <c r="Z393" s="12" t="s">
        <v>64</v>
      </c>
      <c r="AA393" s="12" t="s">
        <v>38</v>
      </c>
      <c r="AB393" s="12" t="s">
        <v>65</v>
      </c>
      <c r="AC393" s="12" t="s">
        <v>86</v>
      </c>
      <c r="AD393" s="12" t="s">
        <v>87</v>
      </c>
      <c r="AE393" s="12" t="s">
        <v>68</v>
      </c>
      <c r="AF393" s="12" t="s">
        <v>383</v>
      </c>
      <c r="AG393" s="12" t="s">
        <v>89</v>
      </c>
      <c r="AH393" s="12" t="s">
        <v>521</v>
      </c>
      <c r="AI393" s="1">
        <f>IFERROR(_xlfn.XLOOKUP(Table1[[#This Row],[Audio Url]],Qc!C:C,Qc!F:F),"")</f>
        <v>0</v>
      </c>
      <c r="AJ393" s="12" t="s">
        <v>38</v>
      </c>
      <c r="AK393" s="12" t="s">
        <v>38</v>
      </c>
      <c r="AL393" s="12" t="s">
        <v>38</v>
      </c>
      <c r="AM393" s="12" t="s">
        <v>43</v>
      </c>
      <c r="AN393" s="1" t="s">
        <v>2243</v>
      </c>
      <c r="AO393" t="str">
        <f>IF(Table1[[#This Row],[Audio Duration (in secs)]]&gt;180,"Greater than 3 Minutes","Less than 3 Minutes")</f>
        <v>Greater than 3 Minutes</v>
      </c>
      <c r="AP39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393" t="str">
        <f>IFERROR(VLOOKUP(Table1[[#This Row],[சாதி/Caste]],MApping!$E$1:$F$10,2,0),"Others")</f>
        <v>CHOLIA VELLALAR</v>
      </c>
      <c r="AR393">
        <f>VLOOKUP(Table1[[#This Row],[பாலினம்/Gender]],Factor!$F$26:$I$28,4,0)</f>
        <v>0.8936170212765957</v>
      </c>
      <c r="AS393">
        <f>VLOOKUP(Table1[[#This Row],[பதிலளித்தவரின் வயது/Age Group]],Factor!$F$35:$I$39,4,0)</f>
        <v>0.96923076923076912</v>
      </c>
      <c r="AT393">
        <f>VLOOKUP(Table1[[#This Row],[பதிலளித்தவரின் வயது/Age Group]]&amp;Table1[[#This Row],[பாலினம்/Gender]],Factor!$A$45:$G$53,7,0)</f>
        <v>1.1666666666666667</v>
      </c>
      <c r="AU3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3">
        <f>VLOOKUP(Table1[[#This Row],[Rev Caste]],Factor!$F$59:$I$68,4,0)</f>
        <v>1.3125</v>
      </c>
      <c r="AW393">
        <f>Table1[[#This Row],[2021 Ae Factor]]*Table1[[#This Row],[Age &amp; Gender Factor]]</f>
        <v>1.1666666666666667</v>
      </c>
      <c r="AX393">
        <f t="shared" si="18"/>
        <v>10.599654599999999</v>
      </c>
      <c r="AY393">
        <f t="shared" si="19"/>
        <v>78.544967400000004</v>
      </c>
    </row>
    <row r="394" spans="1:51" x14ac:dyDescent="0.25">
      <c r="A394" s="12" t="s">
        <v>2389</v>
      </c>
      <c r="B394" s="12" t="s">
        <v>2390</v>
      </c>
      <c r="C394" s="13">
        <v>45876</v>
      </c>
      <c r="D394" s="12" t="s">
        <v>2391</v>
      </c>
      <c r="E394" s="12" t="s">
        <v>2359</v>
      </c>
      <c r="F394" s="12" t="s">
        <v>2392</v>
      </c>
      <c r="G394" s="12">
        <v>320</v>
      </c>
      <c r="H394" s="12" t="s">
        <v>37</v>
      </c>
      <c r="I394" s="12" t="s">
        <v>1283</v>
      </c>
      <c r="J394" s="12" t="s">
        <v>1284</v>
      </c>
      <c r="K394" s="12" t="s">
        <v>51</v>
      </c>
      <c r="L394" s="12" t="s">
        <v>52</v>
      </c>
      <c r="M394" s="12" t="s">
        <v>52</v>
      </c>
      <c r="N394" s="12" t="s">
        <v>2393</v>
      </c>
      <c r="O394" s="12" t="s">
        <v>136</v>
      </c>
      <c r="P394" s="12">
        <v>9600659741</v>
      </c>
      <c r="Q394" s="12" t="s">
        <v>39</v>
      </c>
      <c r="R394" s="12" t="s">
        <v>98</v>
      </c>
      <c r="S394" s="12" t="s">
        <v>58</v>
      </c>
      <c r="T394" s="12" t="s">
        <v>59</v>
      </c>
      <c r="U394" s="12" t="s">
        <v>60</v>
      </c>
      <c r="V394" s="12" t="s">
        <v>166</v>
      </c>
      <c r="W394" s="1" t="s">
        <v>441</v>
      </c>
      <c r="X394" s="12" t="s">
        <v>102</v>
      </c>
      <c r="Y394" s="12" t="s">
        <v>289</v>
      </c>
      <c r="Z394" s="12" t="s">
        <v>127</v>
      </c>
      <c r="AA394" s="12" t="s">
        <v>61</v>
      </c>
      <c r="AB394" s="12" t="s">
        <v>59</v>
      </c>
      <c r="AC394" s="12" t="s">
        <v>128</v>
      </c>
      <c r="AD394" s="12" t="s">
        <v>103</v>
      </c>
      <c r="AE394" s="12" t="s">
        <v>68</v>
      </c>
      <c r="AF394" s="12" t="s">
        <v>69</v>
      </c>
      <c r="AG394" s="12" t="s">
        <v>89</v>
      </c>
      <c r="AH394" s="12" t="s">
        <v>521</v>
      </c>
      <c r="AI394" s="1">
        <f>IFERROR(_xlfn.XLOOKUP(Table1[[#This Row],[Audio Url]],Qc!C:C,Qc!F:F),"")</f>
        <v>0</v>
      </c>
      <c r="AJ394" s="12" t="s">
        <v>38</v>
      </c>
      <c r="AK394" s="12" t="s">
        <v>38</v>
      </c>
      <c r="AL394" s="12" t="s">
        <v>38</v>
      </c>
      <c r="AM394" s="12" t="s">
        <v>43</v>
      </c>
      <c r="AN394" s="1" t="s">
        <v>2243</v>
      </c>
      <c r="AO394" t="str">
        <f>IF(Table1[[#This Row],[Audio Duration (in secs)]]&gt;180,"Greater than 3 Minutes","Less than 3 Minutes")</f>
        <v>Greater than 3 Minutes</v>
      </c>
      <c r="AP39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94" t="str">
        <f>IFERROR(VLOOKUP(Table1[[#This Row],[சாதி/Caste]],MApping!$E$1:$F$10,2,0),"Others")</f>
        <v>CHOLIA VELLALAR</v>
      </c>
      <c r="AR394">
        <f>VLOOKUP(Table1[[#This Row],[பாலினம்/Gender]],Factor!$F$26:$I$28,4,0)</f>
        <v>0.8936170212765957</v>
      </c>
      <c r="AS394">
        <f>VLOOKUP(Table1[[#This Row],[பதிலளித்தவரின் வயது/Age Group]],Factor!$F$35:$I$39,4,0)</f>
        <v>0.84</v>
      </c>
      <c r="AT394">
        <f>VLOOKUP(Table1[[#This Row],[பதிலளித்தவரின் வயது/Age Group]]&amp;Table1[[#This Row],[பாலினம்/Gender]],Factor!$A$45:$G$53,7,0)</f>
        <v>0.875</v>
      </c>
      <c r="AU3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394">
        <f>VLOOKUP(Table1[[#This Row],[Rev Caste]],Factor!$F$59:$I$68,4,0)</f>
        <v>1.3125</v>
      </c>
      <c r="AW394">
        <f>Table1[[#This Row],[2021 Ae Factor]]*Table1[[#This Row],[Age &amp; Gender Factor]]</f>
        <v>0.875</v>
      </c>
      <c r="AX394">
        <f t="shared" si="18"/>
        <v>10.600262600000001</v>
      </c>
      <c r="AY394">
        <f t="shared" si="19"/>
        <v>78.543199400000006</v>
      </c>
    </row>
    <row r="395" spans="1:51" x14ac:dyDescent="0.25">
      <c r="A395" s="12" t="s">
        <v>2394</v>
      </c>
      <c r="B395" s="12" t="s">
        <v>2395</v>
      </c>
      <c r="C395" s="13">
        <v>45876</v>
      </c>
      <c r="D395" s="12" t="s">
        <v>2396</v>
      </c>
      <c r="E395" s="12" t="s">
        <v>2397</v>
      </c>
      <c r="F395" s="12" t="s">
        <v>2398</v>
      </c>
      <c r="G395" s="12">
        <v>379</v>
      </c>
      <c r="H395" s="12" t="s">
        <v>37</v>
      </c>
      <c r="I395" s="12" t="s">
        <v>1291</v>
      </c>
      <c r="J395" s="12" t="s">
        <v>1292</v>
      </c>
      <c r="K395" s="12" t="s">
        <v>51</v>
      </c>
      <c r="L395" s="12" t="s">
        <v>52</v>
      </c>
      <c r="M395" s="12" t="s">
        <v>52</v>
      </c>
      <c r="N395" s="12" t="s">
        <v>2399</v>
      </c>
      <c r="O395" s="12" t="s">
        <v>136</v>
      </c>
      <c r="P395" s="12">
        <v>7010764838</v>
      </c>
      <c r="Q395" s="12" t="s">
        <v>39</v>
      </c>
      <c r="R395" s="12" t="s">
        <v>137</v>
      </c>
      <c r="S395" s="12" t="s">
        <v>58</v>
      </c>
      <c r="T395" s="12" t="s">
        <v>59</v>
      </c>
      <c r="U395" s="12" t="s">
        <v>60</v>
      </c>
      <c r="V395" s="12" t="s">
        <v>61</v>
      </c>
      <c r="W395" s="1" t="s">
        <v>441</v>
      </c>
      <c r="X395" s="12" t="s">
        <v>102</v>
      </c>
      <c r="Y395" s="12" t="s">
        <v>289</v>
      </c>
      <c r="Z395" s="12" t="s">
        <v>64</v>
      </c>
      <c r="AA395" s="12" t="s">
        <v>38</v>
      </c>
      <c r="AB395" s="12" t="s">
        <v>85</v>
      </c>
      <c r="AC395" s="12" t="s">
        <v>66</v>
      </c>
      <c r="AD395" s="12" t="s">
        <v>116</v>
      </c>
      <c r="AE395" s="12" t="s">
        <v>68</v>
      </c>
      <c r="AF395" s="12" t="s">
        <v>117</v>
      </c>
      <c r="AG395" s="12" t="s">
        <v>70</v>
      </c>
      <c r="AH395" s="12" t="s">
        <v>38</v>
      </c>
      <c r="AI395" s="1" t="str">
        <f>IFERROR(_xlfn.XLOOKUP(Table1[[#This Row],[Audio Url]],Qc!C:C,Qc!F:F),"")</f>
        <v>she didnt mention the caste</v>
      </c>
      <c r="AJ395" s="12" t="s">
        <v>38</v>
      </c>
      <c r="AK395" s="12" t="s">
        <v>38</v>
      </c>
      <c r="AL395" s="12" t="s">
        <v>38</v>
      </c>
      <c r="AM395" s="12" t="s">
        <v>43</v>
      </c>
      <c r="AN395" s="1" t="s">
        <v>2243</v>
      </c>
      <c r="AO395" t="str">
        <f>IF(Table1[[#This Row],[Audio Duration (in secs)]]&gt;180,"Greater than 3 Minutes","Less than 3 Minutes")</f>
        <v>Greater than 3 Minutes</v>
      </c>
      <c r="AP39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95" t="str">
        <f>IFERROR(VLOOKUP(Table1[[#This Row],[சாதி/Caste]],MApping!$E$1:$F$10,2,0),"Others")</f>
        <v>Others</v>
      </c>
      <c r="AR395">
        <f>VLOOKUP(Table1[[#This Row],[பாலினம்/Gender]],Factor!$F$26:$I$28,4,0)</f>
        <v>0.8936170212765957</v>
      </c>
      <c r="AS395">
        <f>VLOOKUP(Table1[[#This Row],[பதிலளித்தவரின் வயது/Age Group]],Factor!$F$35:$I$39,4,0)</f>
        <v>0.84</v>
      </c>
      <c r="AT395">
        <f>VLOOKUP(Table1[[#This Row],[பதிலளித்தவரின் வயது/Age Group]]&amp;Table1[[#This Row],[பாலினம்/Gender]],Factor!$A$45:$G$53,7,0)</f>
        <v>0.875</v>
      </c>
      <c r="AU3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5">
        <f>VLOOKUP(Table1[[#This Row],[Rev Caste]],Factor!$F$59:$I$68,4,0)</f>
        <v>5.9154929577464786E-2</v>
      </c>
      <c r="AW395">
        <f>Table1[[#This Row],[2021 Ae Factor]]*Table1[[#This Row],[Age &amp; Gender Factor]]</f>
        <v>0.5179419497505795</v>
      </c>
      <c r="AX395">
        <f t="shared" si="18"/>
        <v>10.601359</v>
      </c>
      <c r="AY395">
        <f t="shared" si="19"/>
        <v>78.544257500000001</v>
      </c>
    </row>
    <row r="396" spans="1:51" x14ac:dyDescent="0.25">
      <c r="A396" s="12" t="s">
        <v>2400</v>
      </c>
      <c r="B396" s="12" t="s">
        <v>2401</v>
      </c>
      <c r="C396" s="13">
        <v>45876</v>
      </c>
      <c r="D396" s="12" t="s">
        <v>2402</v>
      </c>
      <c r="E396" s="12" t="s">
        <v>2403</v>
      </c>
      <c r="F396" s="12" t="s">
        <v>2404</v>
      </c>
      <c r="G396" s="12">
        <v>310</v>
      </c>
      <c r="H396" s="12" t="s">
        <v>37</v>
      </c>
      <c r="I396" s="12" t="s">
        <v>2102</v>
      </c>
      <c r="J396" s="12" t="s">
        <v>2103</v>
      </c>
      <c r="K396" s="12" t="s">
        <v>51</v>
      </c>
      <c r="L396" s="12" t="s">
        <v>52</v>
      </c>
      <c r="M396" s="12" t="s">
        <v>52</v>
      </c>
      <c r="N396" s="12" t="s">
        <v>2405</v>
      </c>
      <c r="O396" s="12" t="s">
        <v>55</v>
      </c>
      <c r="P396" s="12">
        <v>9789774842</v>
      </c>
      <c r="Q396" s="12" t="s">
        <v>56</v>
      </c>
      <c r="R396" s="12" t="s">
        <v>98</v>
      </c>
      <c r="S396" s="12" t="s">
        <v>58</v>
      </c>
      <c r="T396" s="12" t="s">
        <v>138</v>
      </c>
      <c r="U396" s="12" t="s">
        <v>84</v>
      </c>
      <c r="V396" s="12" t="s">
        <v>61</v>
      </c>
      <c r="W396" s="12" t="s">
        <v>126</v>
      </c>
      <c r="X396" s="12" t="s">
        <v>115</v>
      </c>
      <c r="Y396" s="12" t="s">
        <v>38</v>
      </c>
      <c r="Z396" s="12" t="s">
        <v>127</v>
      </c>
      <c r="AA396" s="12" t="s">
        <v>61</v>
      </c>
      <c r="AB396" s="12" t="s">
        <v>59</v>
      </c>
      <c r="AC396" s="12" t="s">
        <v>128</v>
      </c>
      <c r="AD396" s="12" t="s">
        <v>67</v>
      </c>
      <c r="AE396" s="12" t="s">
        <v>68</v>
      </c>
      <c r="AF396" s="12" t="s">
        <v>69</v>
      </c>
      <c r="AG396" s="12" t="s">
        <v>89</v>
      </c>
      <c r="AH396" s="12" t="s">
        <v>521</v>
      </c>
      <c r="AI396" s="1">
        <f>IFERROR(_xlfn.XLOOKUP(Table1[[#This Row],[Audio Url]],Qc!C:C,Qc!F:F),"")</f>
        <v>0</v>
      </c>
      <c r="AJ396" s="12" t="s">
        <v>38</v>
      </c>
      <c r="AK396" s="12" t="s">
        <v>38</v>
      </c>
      <c r="AL396" s="12" t="s">
        <v>38</v>
      </c>
      <c r="AM396" s="12" t="s">
        <v>43</v>
      </c>
      <c r="AN396" s="1" t="s">
        <v>2243</v>
      </c>
      <c r="AO396" t="str">
        <f>IF(Table1[[#This Row],[Audio Duration (in secs)]]&gt;180,"Greater than 3 Minutes","Less than 3 Minutes")</f>
        <v>Greater than 3 Minutes</v>
      </c>
      <c r="AP39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96" t="str">
        <f>IFERROR(VLOOKUP(Table1[[#This Row],[சாதி/Caste]],MApping!$E$1:$F$10,2,0),"Others")</f>
        <v>CHOLIA VELLALAR</v>
      </c>
      <c r="AR396">
        <f>VLOOKUP(Table1[[#This Row],[பாலினம்/Gender]],Factor!$F$26:$I$28,4,0)</f>
        <v>1.1351351351351351</v>
      </c>
      <c r="AS396">
        <f>VLOOKUP(Table1[[#This Row],[பதிலளித்தவரின் வயது/Age Group]],Factor!$F$35:$I$39,4,0)</f>
        <v>1.2824427480916032</v>
      </c>
      <c r="AT396">
        <f>VLOOKUP(Table1[[#This Row],[பதிலளித்தவரின் வயது/Age Group]]&amp;Table1[[#This Row],[பாலினம்/Gender]],Factor!$A$45:$G$53,7,0)</f>
        <v>1.9534883720930234</v>
      </c>
      <c r="AU3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6">
        <f>VLOOKUP(Table1[[#This Row],[Rev Caste]],Factor!$F$59:$I$68,4,0)</f>
        <v>1.3125</v>
      </c>
      <c r="AW396">
        <f>Table1[[#This Row],[2021 Ae Factor]]*Table1[[#This Row],[Age &amp; Gender Factor]]</f>
        <v>1.1563355157222239</v>
      </c>
      <c r="AX396">
        <f t="shared" si="18"/>
        <v>10.5960667</v>
      </c>
      <c r="AY396">
        <f t="shared" si="19"/>
        <v>78.540466699999996</v>
      </c>
    </row>
    <row r="397" spans="1:51" x14ac:dyDescent="0.25">
      <c r="A397" s="12" t="s">
        <v>2406</v>
      </c>
      <c r="B397" s="12" t="s">
        <v>2407</v>
      </c>
      <c r="C397" s="13">
        <v>45876</v>
      </c>
      <c r="D397" s="12" t="s">
        <v>2408</v>
      </c>
      <c r="E397" s="12" t="s">
        <v>2359</v>
      </c>
      <c r="F397" s="12" t="s">
        <v>2409</v>
      </c>
      <c r="G397" s="12">
        <v>214</v>
      </c>
      <c r="H397" s="12" t="s">
        <v>37</v>
      </c>
      <c r="I397" s="12" t="s">
        <v>1283</v>
      </c>
      <c r="J397" s="12" t="s">
        <v>1284</v>
      </c>
      <c r="K397" s="12" t="s">
        <v>51</v>
      </c>
      <c r="L397" s="12" t="s">
        <v>52</v>
      </c>
      <c r="M397" s="12" t="s">
        <v>52</v>
      </c>
      <c r="N397" s="12" t="s">
        <v>2410</v>
      </c>
      <c r="O397" s="12" t="s">
        <v>55</v>
      </c>
      <c r="P397" s="12">
        <v>6380902867</v>
      </c>
      <c r="Q397" s="12" t="s">
        <v>82</v>
      </c>
      <c r="R397" s="12" t="s">
        <v>57</v>
      </c>
      <c r="S397" s="12" t="s">
        <v>58</v>
      </c>
      <c r="T397" s="12" t="s">
        <v>99</v>
      </c>
      <c r="U397" s="12" t="s">
        <v>84</v>
      </c>
      <c r="V397" s="12" t="s">
        <v>296</v>
      </c>
      <c r="W397" s="12" t="s">
        <v>126</v>
      </c>
      <c r="X397" s="12" t="s">
        <v>115</v>
      </c>
      <c r="Y397" s="12" t="s">
        <v>38</v>
      </c>
      <c r="Z397" s="12" t="s">
        <v>127</v>
      </c>
      <c r="AA397" s="12" t="s">
        <v>61</v>
      </c>
      <c r="AB397" s="12" t="s">
        <v>59</v>
      </c>
      <c r="AC397" s="12" t="s">
        <v>128</v>
      </c>
      <c r="AD397" s="12" t="s">
        <v>103</v>
      </c>
      <c r="AE397" s="12" t="s">
        <v>68</v>
      </c>
      <c r="AF397" s="12" t="s">
        <v>419</v>
      </c>
      <c r="AG397" s="12" t="s">
        <v>1458</v>
      </c>
      <c r="AH397" s="12" t="s">
        <v>130</v>
      </c>
      <c r="AI397" s="1" t="str">
        <f>IFERROR(_xlfn.XLOOKUP(Table1[[#This Row],[Audio Url]],Qc!C:C,Qc!F:F),"")</f>
        <v>she didnt mention the caste</v>
      </c>
      <c r="AJ397" s="12" t="s">
        <v>38</v>
      </c>
      <c r="AK397" s="12" t="s">
        <v>38</v>
      </c>
      <c r="AL397" s="12" t="s">
        <v>38</v>
      </c>
      <c r="AM397" s="12" t="s">
        <v>43</v>
      </c>
      <c r="AN397" s="1" t="s">
        <v>2243</v>
      </c>
      <c r="AO397" t="str">
        <f>IF(Table1[[#This Row],[Audio Duration (in secs)]]&gt;180,"Greater than 3 Minutes","Less than 3 Minutes")</f>
        <v>Greater than 3 Minutes</v>
      </c>
      <c r="AP39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397" t="str">
        <f>IFERROR(VLOOKUP(Table1[[#This Row],[சாதி/Caste]],MApping!$E$1:$F$10,2,0),"Others")</f>
        <v>CHRISTIAN</v>
      </c>
      <c r="AR397">
        <f>VLOOKUP(Table1[[#This Row],[பாலினம்/Gender]],Factor!$F$26:$I$28,4,0)</f>
        <v>1.1351351351351351</v>
      </c>
      <c r="AS397">
        <f>VLOOKUP(Table1[[#This Row],[பதிலளித்தவரின் வயது/Age Group]],Factor!$F$35:$I$39,4,0)</f>
        <v>0.84848484848484851</v>
      </c>
      <c r="AT397">
        <f>VLOOKUP(Table1[[#This Row],[பதிலளித்தவரின் வயது/Age Group]]&amp;Table1[[#This Row],[பாலினம்/Gender]],Factor!$A$45:$G$53,7,0)</f>
        <v>1.0769230769230769</v>
      </c>
      <c r="AU3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397">
        <f>VLOOKUP(Table1[[#This Row],[Rev Caste]],Factor!$F$59:$I$68,4,0)</f>
        <v>0.76363636363636367</v>
      </c>
      <c r="AW397">
        <f>Table1[[#This Row],[2021 Ae Factor]]*Table1[[#This Row],[Age &amp; Gender Factor]]</f>
        <v>1.4188910991811896</v>
      </c>
      <c r="AX397">
        <f t="shared" si="18"/>
        <v>10.5998517</v>
      </c>
      <c r="AY397">
        <f t="shared" si="19"/>
        <v>78.543256700000001</v>
      </c>
    </row>
    <row r="398" spans="1:51" x14ac:dyDescent="0.25">
      <c r="A398" s="12" t="s">
        <v>2411</v>
      </c>
      <c r="B398" s="12" t="s">
        <v>2412</v>
      </c>
      <c r="C398" s="13">
        <v>45876</v>
      </c>
      <c r="D398" s="12" t="s">
        <v>2413</v>
      </c>
      <c r="E398" s="12" t="s">
        <v>2414</v>
      </c>
      <c r="F398" s="12" t="s">
        <v>2415</v>
      </c>
      <c r="G398" s="12">
        <v>388</v>
      </c>
      <c r="H398" s="12" t="s">
        <v>37</v>
      </c>
      <c r="I398" s="12" t="s">
        <v>1291</v>
      </c>
      <c r="J398" s="12" t="s">
        <v>1292</v>
      </c>
      <c r="K398" s="12" t="s">
        <v>51</v>
      </c>
      <c r="L398" s="12" t="s">
        <v>52</v>
      </c>
      <c r="M398" s="12" t="s">
        <v>52</v>
      </c>
      <c r="N398" s="12" t="s">
        <v>2416</v>
      </c>
      <c r="O398" s="12" t="s">
        <v>136</v>
      </c>
      <c r="P398" s="12">
        <v>7332456470</v>
      </c>
      <c r="Q398" s="12" t="s">
        <v>56</v>
      </c>
      <c r="R398" s="12" t="s">
        <v>137</v>
      </c>
      <c r="S398" s="12" t="s">
        <v>114</v>
      </c>
      <c r="T398" s="12" t="s">
        <v>138</v>
      </c>
      <c r="U398" s="12" t="s">
        <v>84</v>
      </c>
      <c r="V398" s="12" t="s">
        <v>61</v>
      </c>
      <c r="W398" s="1" t="s">
        <v>441</v>
      </c>
      <c r="X398" s="12" t="s">
        <v>102</v>
      </c>
      <c r="Y398" s="12" t="s">
        <v>289</v>
      </c>
      <c r="Z398" s="12" t="s">
        <v>64</v>
      </c>
      <c r="AA398" s="12" t="s">
        <v>38</v>
      </c>
      <c r="AB398" s="12" t="s">
        <v>65</v>
      </c>
      <c r="AC398" s="12" t="s">
        <v>128</v>
      </c>
      <c r="AD398" s="12" t="s">
        <v>67</v>
      </c>
      <c r="AE398" s="12" t="s">
        <v>68</v>
      </c>
      <c r="AF398" s="12" t="s">
        <v>69</v>
      </c>
      <c r="AG398" s="12" t="s">
        <v>89</v>
      </c>
      <c r="AH398" s="12" t="s">
        <v>90</v>
      </c>
      <c r="AI398" s="1" t="str">
        <f>IFERROR(_xlfn.XLOOKUP(Table1[[#This Row],[Audio Url]],Qc!C:C,Qc!F:F),"")</f>
        <v>caste didnt mention here (agamudaiyaar)</v>
      </c>
      <c r="AJ398" s="12" t="s">
        <v>38</v>
      </c>
      <c r="AK398" s="12" t="s">
        <v>38</v>
      </c>
      <c r="AL398" s="12" t="s">
        <v>38</v>
      </c>
      <c r="AM398" s="12" t="s">
        <v>43</v>
      </c>
      <c r="AN398" s="1" t="s">
        <v>2243</v>
      </c>
      <c r="AO398" t="str">
        <f>IF(Table1[[#This Row],[Audio Duration (in secs)]]&gt;180,"Greater than 3 Minutes","Less than 3 Minutes")</f>
        <v>Greater than 3 Minutes</v>
      </c>
      <c r="AP39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398" t="str">
        <f>IFERROR(VLOOKUP(Table1[[#This Row],[சாதி/Caste]],MApping!$E$1:$F$10,2,0),"Others")</f>
        <v>MUKKULATHOR</v>
      </c>
      <c r="AR398">
        <f>VLOOKUP(Table1[[#This Row],[பாலினம்/Gender]],Factor!$F$26:$I$28,4,0)</f>
        <v>0.8936170212765957</v>
      </c>
      <c r="AS398">
        <f>VLOOKUP(Table1[[#This Row],[பதிலளித்தவரின் வயது/Age Group]],Factor!$F$35:$I$39,4,0)</f>
        <v>1.2824427480916032</v>
      </c>
      <c r="AT398">
        <f>VLOOKUP(Table1[[#This Row],[பதிலளித்தவரின் வயது/Age Group]]&amp;Table1[[#This Row],[பாலினம்/Gender]],Factor!$A$45:$G$53,7,0)</f>
        <v>0.95454545454545459</v>
      </c>
      <c r="AU3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398">
        <f>VLOOKUP(Table1[[#This Row],[Rev Caste]],Factor!$F$59:$I$68,4,0)</f>
        <v>1.1057142857142856</v>
      </c>
      <c r="AW398">
        <f>Table1[[#This Row],[2021 Ae Factor]]*Table1[[#This Row],[Age &amp; Gender Factor]]</f>
        <v>0.56502758154608668</v>
      </c>
      <c r="AX398">
        <f t="shared" si="18"/>
        <v>10.601385000000001</v>
      </c>
      <c r="AY398">
        <f t="shared" si="19"/>
        <v>78.544967400000004</v>
      </c>
    </row>
    <row r="399" spans="1:51" x14ac:dyDescent="0.25">
      <c r="A399" s="12" t="s">
        <v>2417</v>
      </c>
      <c r="B399" s="12" t="s">
        <v>2418</v>
      </c>
      <c r="C399" s="13">
        <v>45876</v>
      </c>
      <c r="D399" s="12" t="s">
        <v>2419</v>
      </c>
      <c r="E399" s="12" t="s">
        <v>2359</v>
      </c>
      <c r="F399" s="12" t="s">
        <v>2420</v>
      </c>
      <c r="G399" s="12">
        <v>239</v>
      </c>
      <c r="H399" s="12" t="s">
        <v>37</v>
      </c>
      <c r="I399" s="12" t="s">
        <v>1283</v>
      </c>
      <c r="J399" s="12" t="s">
        <v>1284</v>
      </c>
      <c r="K399" s="12" t="s">
        <v>51</v>
      </c>
      <c r="L399" s="12" t="s">
        <v>52</v>
      </c>
      <c r="M399" s="12" t="s">
        <v>52</v>
      </c>
      <c r="N399" s="12" t="s">
        <v>2421</v>
      </c>
      <c r="O399" s="12" t="s">
        <v>136</v>
      </c>
      <c r="P399" s="12">
        <v>6380348279</v>
      </c>
      <c r="Q399" s="12" t="s">
        <v>56</v>
      </c>
      <c r="R399" s="12" t="s">
        <v>137</v>
      </c>
      <c r="S399" s="12" t="s">
        <v>58</v>
      </c>
      <c r="T399" s="12" t="s">
        <v>138</v>
      </c>
      <c r="U399" s="12" t="s">
        <v>302</v>
      </c>
      <c r="V399" s="12" t="s">
        <v>100</v>
      </c>
      <c r="W399" s="12" t="s">
        <v>126</v>
      </c>
      <c r="X399" s="12" t="s">
        <v>859</v>
      </c>
      <c r="Y399" s="12" t="s">
        <v>38</v>
      </c>
      <c r="Z399" s="12" t="s">
        <v>64</v>
      </c>
      <c r="AA399" s="12" t="s">
        <v>38</v>
      </c>
      <c r="AB399" s="12" t="s">
        <v>85</v>
      </c>
      <c r="AC399" s="12" t="s">
        <v>66</v>
      </c>
      <c r="AD399" s="12" t="s">
        <v>67</v>
      </c>
      <c r="AE399" s="12" t="s">
        <v>102</v>
      </c>
      <c r="AF399" s="12" t="s">
        <v>69</v>
      </c>
      <c r="AG399" s="12" t="s">
        <v>1458</v>
      </c>
      <c r="AH399" s="12" t="s">
        <v>130</v>
      </c>
      <c r="AI399" s="1" t="str">
        <f>IFERROR(_xlfn.XLOOKUP(Table1[[#This Row],[Audio Url]],Qc!C:C,Qc!F:F),"")</f>
        <v>they said chirstian only didnt tell their caste</v>
      </c>
      <c r="AJ399" s="12" t="s">
        <v>38</v>
      </c>
      <c r="AK399" s="12" t="s">
        <v>38</v>
      </c>
      <c r="AL399" s="12" t="s">
        <v>38</v>
      </c>
      <c r="AM399" s="12" t="s">
        <v>43</v>
      </c>
      <c r="AN399" s="1" t="s">
        <v>2243</v>
      </c>
      <c r="AO399" t="str">
        <f>IF(Table1[[#This Row],[Audio Duration (in secs)]]&gt;180,"Greater than 3 Minutes","Less than 3 Minutes")</f>
        <v>Greater than 3 Minutes</v>
      </c>
      <c r="AP39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BJP</v>
      </c>
      <c r="AQ399" t="str">
        <f>IFERROR(VLOOKUP(Table1[[#This Row],[சாதி/Caste]],MApping!$E$1:$F$10,2,0),"Others")</f>
        <v>CHRISTIAN</v>
      </c>
      <c r="AR399">
        <f>VLOOKUP(Table1[[#This Row],[பாலினம்/Gender]],Factor!$F$26:$I$28,4,0)</f>
        <v>0.8936170212765957</v>
      </c>
      <c r="AS399">
        <f>VLOOKUP(Table1[[#This Row],[பதிலளித்தவரின் வயது/Age Group]],Factor!$F$35:$I$39,4,0)</f>
        <v>1.2824427480916032</v>
      </c>
      <c r="AT399">
        <f>VLOOKUP(Table1[[#This Row],[பதிலளித்தவரின் வயது/Age Group]]&amp;Table1[[#This Row],[பாலினம்/Gender]],Factor!$A$45:$G$53,7,0)</f>
        <v>0.95454545454545459</v>
      </c>
      <c r="AU3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399">
        <f>VLOOKUP(Table1[[#This Row],[Rev Caste]],Factor!$F$59:$I$68,4,0)</f>
        <v>0.76363636363636367</v>
      </c>
      <c r="AW399">
        <f>Table1[[#This Row],[2021 Ae Factor]]*Table1[[#This Row],[Age &amp; Gender Factor]]</f>
        <v>1.9102362971007465</v>
      </c>
      <c r="AX399">
        <f t="shared" si="18"/>
        <v>10.6000367</v>
      </c>
      <c r="AY399">
        <f t="shared" si="19"/>
        <v>78.542820000000006</v>
      </c>
    </row>
    <row r="400" spans="1:51" x14ac:dyDescent="0.25">
      <c r="A400" s="12" t="s">
        <v>2422</v>
      </c>
      <c r="B400" s="12" t="s">
        <v>2423</v>
      </c>
      <c r="C400" s="13">
        <v>45876</v>
      </c>
      <c r="D400" s="12" t="s">
        <v>2424</v>
      </c>
      <c r="E400" s="12" t="s">
        <v>2425</v>
      </c>
      <c r="F400" s="12" t="s">
        <v>2426</v>
      </c>
      <c r="G400" s="12">
        <v>421</v>
      </c>
      <c r="H400" s="12" t="s">
        <v>37</v>
      </c>
      <c r="I400" s="12" t="s">
        <v>2102</v>
      </c>
      <c r="J400" s="12" t="s">
        <v>2103</v>
      </c>
      <c r="K400" s="12" t="s">
        <v>51</v>
      </c>
      <c r="L400" s="12" t="s">
        <v>52</v>
      </c>
      <c r="M400" s="12" t="s">
        <v>52</v>
      </c>
      <c r="N400" s="12" t="s">
        <v>2427</v>
      </c>
      <c r="O400" s="12" t="s">
        <v>55</v>
      </c>
      <c r="P400" s="12">
        <v>8637642373</v>
      </c>
      <c r="Q400" s="12" t="s">
        <v>82</v>
      </c>
      <c r="R400" s="12" t="s">
        <v>57</v>
      </c>
      <c r="S400" s="12" t="s">
        <v>58</v>
      </c>
      <c r="T400" s="12" t="s">
        <v>59</v>
      </c>
      <c r="U400" s="12" t="s">
        <v>60</v>
      </c>
      <c r="V400" s="12" t="s">
        <v>61</v>
      </c>
      <c r="W400" s="12" t="s">
        <v>62</v>
      </c>
      <c r="X400" s="12" t="s">
        <v>102</v>
      </c>
      <c r="Y400" s="12" t="s">
        <v>96</v>
      </c>
      <c r="Z400" s="12" t="s">
        <v>64</v>
      </c>
      <c r="AA400" s="12" t="s">
        <v>38</v>
      </c>
      <c r="AB400" s="12" t="s">
        <v>59</v>
      </c>
      <c r="AC400" s="12" t="s">
        <v>66</v>
      </c>
      <c r="AD400" s="12" t="s">
        <v>103</v>
      </c>
      <c r="AE400" s="12" t="s">
        <v>624</v>
      </c>
      <c r="AF400" s="12" t="s">
        <v>69</v>
      </c>
      <c r="AG400" s="12" t="s">
        <v>319</v>
      </c>
      <c r="AH400" s="12" t="s">
        <v>71</v>
      </c>
      <c r="AI400" s="1">
        <f>IFERROR(_xlfn.XLOOKUP(Table1[[#This Row],[Audio Url]],Qc!C:C,Qc!F:F),"")</f>
        <v>0</v>
      </c>
      <c r="AJ400" s="12" t="s">
        <v>38</v>
      </c>
      <c r="AK400" s="12" t="s">
        <v>38</v>
      </c>
      <c r="AL400" s="12" t="s">
        <v>38</v>
      </c>
      <c r="AM400" s="12" t="s">
        <v>43</v>
      </c>
      <c r="AN400" s="1" t="s">
        <v>2243</v>
      </c>
      <c r="AO400" t="str">
        <f>IF(Table1[[#This Row],[Audio Duration (in secs)]]&gt;180,"Greater than 3 Minutes","Less than 3 Minutes")</f>
        <v>Greater than 3 Minutes</v>
      </c>
      <c r="AP40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0" t="str">
        <f>IFERROR(VLOOKUP(Table1[[#This Row],[சாதி/Caste]],MApping!$E$1:$F$10,2,0),"Others")</f>
        <v>URALI GOUNDER</v>
      </c>
      <c r="AR400">
        <f>VLOOKUP(Table1[[#This Row],[பாலினம்/Gender]],Factor!$F$26:$I$28,4,0)</f>
        <v>1.1351351351351351</v>
      </c>
      <c r="AS400">
        <f>VLOOKUP(Table1[[#This Row],[பதிலளித்தவரின் வயது/Age Group]],Factor!$F$35:$I$39,4,0)</f>
        <v>0.84848484848484851</v>
      </c>
      <c r="AT400">
        <f>VLOOKUP(Table1[[#This Row],[பதிலளித்தவரின் வயது/Age Group]]&amp;Table1[[#This Row],[பாலினம்/Gender]],Factor!$A$45:$G$53,7,0)</f>
        <v>1.0769230769230769</v>
      </c>
      <c r="AU4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00">
        <f>VLOOKUP(Table1[[#This Row],[Rev Caste]],Factor!$F$59:$I$68,4,0)</f>
        <v>1.3034482758620689</v>
      </c>
      <c r="AW400">
        <f>Table1[[#This Row],[2021 Ae Factor]]*Table1[[#This Row],[Age &amp; Gender Factor]]</f>
        <v>0.63746701507763626</v>
      </c>
      <c r="AX400">
        <f t="shared" ref="AX400:AX431" si="20">VALUE(MID(D400,2,FIND(",",D400)-2))</f>
        <v>10.5951246</v>
      </c>
      <c r="AY400">
        <f t="shared" ref="AY400:AY431" si="21">VALUE(MID(D400, FIND(",",D400)+2, FIND(")",D400)-FIND(",",D400)-2))</f>
        <v>78.534673100000006</v>
      </c>
    </row>
    <row r="401" spans="1:51" x14ac:dyDescent="0.25">
      <c r="A401" s="12" t="s">
        <v>2428</v>
      </c>
      <c r="B401" s="12" t="s">
        <v>2429</v>
      </c>
      <c r="C401" s="13">
        <v>45876</v>
      </c>
      <c r="D401" s="12" t="s">
        <v>2430</v>
      </c>
      <c r="E401" s="12" t="s">
        <v>2359</v>
      </c>
      <c r="F401" s="12" t="s">
        <v>2431</v>
      </c>
      <c r="G401" s="12">
        <v>294</v>
      </c>
      <c r="H401" s="12" t="s">
        <v>37</v>
      </c>
      <c r="I401" s="12" t="s">
        <v>1283</v>
      </c>
      <c r="J401" s="12" t="s">
        <v>1284</v>
      </c>
      <c r="K401" s="12" t="s">
        <v>51</v>
      </c>
      <c r="L401" s="12" t="s">
        <v>52</v>
      </c>
      <c r="M401" s="12" t="s">
        <v>52</v>
      </c>
      <c r="N401" s="12" t="s">
        <v>2432</v>
      </c>
      <c r="O401" s="12" t="s">
        <v>136</v>
      </c>
      <c r="P401" s="12">
        <v>9345166165</v>
      </c>
      <c r="Q401" s="12" t="s">
        <v>56</v>
      </c>
      <c r="R401" s="12" t="s">
        <v>220</v>
      </c>
      <c r="S401" s="12" t="s">
        <v>58</v>
      </c>
      <c r="T401" s="12" t="s">
        <v>59</v>
      </c>
      <c r="U401" s="12" t="s">
        <v>84</v>
      </c>
      <c r="V401" s="12" t="s">
        <v>61</v>
      </c>
      <c r="W401" s="12" t="s">
        <v>101</v>
      </c>
      <c r="X401" s="12" t="s">
        <v>63</v>
      </c>
      <c r="Y401" s="12" t="s">
        <v>38</v>
      </c>
      <c r="Z401" s="12" t="s">
        <v>64</v>
      </c>
      <c r="AA401" s="12" t="s">
        <v>38</v>
      </c>
      <c r="AB401" s="12" t="s">
        <v>65</v>
      </c>
      <c r="AC401" s="12" t="s">
        <v>128</v>
      </c>
      <c r="AD401" s="12" t="s">
        <v>103</v>
      </c>
      <c r="AE401" s="12" t="s">
        <v>102</v>
      </c>
      <c r="AF401" s="12" t="s">
        <v>69</v>
      </c>
      <c r="AG401" s="12" t="s">
        <v>118</v>
      </c>
      <c r="AH401" s="12" t="s">
        <v>119</v>
      </c>
      <c r="AI401" s="1">
        <f>IFERROR(_xlfn.XLOOKUP(Table1[[#This Row],[Audio Url]],Qc!C:C,Qc!F:F),"")</f>
        <v>0</v>
      </c>
      <c r="AJ401" s="12" t="s">
        <v>38</v>
      </c>
      <c r="AK401" s="12" t="s">
        <v>38</v>
      </c>
      <c r="AL401" s="12" t="s">
        <v>38</v>
      </c>
      <c r="AM401" s="12" t="s">
        <v>43</v>
      </c>
      <c r="AN401" s="1" t="s">
        <v>2243</v>
      </c>
      <c r="AO401" t="str">
        <f>IF(Table1[[#This Row],[Audio Duration (in secs)]]&gt;180,"Greater than 3 Minutes","Less than 3 Minutes")</f>
        <v>Greater than 3 Minutes</v>
      </c>
      <c r="AP40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01" t="str">
        <f>IFERROR(VLOOKUP(Table1[[#This Row],[சாதி/Caste]],MApping!$E$1:$F$10,2,0),"Others")</f>
        <v>PALLAR SC</v>
      </c>
      <c r="AR401">
        <f>VLOOKUP(Table1[[#This Row],[பாலினம்/Gender]],Factor!$F$26:$I$28,4,0)</f>
        <v>0.8936170212765957</v>
      </c>
      <c r="AS401">
        <f>VLOOKUP(Table1[[#This Row],[பதிலளித்தவரின் வயது/Age Group]],Factor!$F$35:$I$39,4,0)</f>
        <v>1.2824427480916032</v>
      </c>
      <c r="AT401">
        <f>VLOOKUP(Table1[[#This Row],[பதிலளித்தவரின் வயது/Age Group]]&amp;Table1[[#This Row],[பாலினம்/Gender]],Factor!$A$45:$G$53,7,0)</f>
        <v>0.95454545454545459</v>
      </c>
      <c r="AU4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01">
        <f>VLOOKUP(Table1[[#This Row],[Rev Caste]],Factor!$F$59:$I$68,4,0)</f>
        <v>2.1</v>
      </c>
      <c r="AW401">
        <f>Table1[[#This Row],[2021 Ae Factor]]*Table1[[#This Row],[Age &amp; Gender Factor]]</f>
        <v>0.56502758154608668</v>
      </c>
      <c r="AX401">
        <f t="shared" si="20"/>
        <v>10.6001785</v>
      </c>
      <c r="AY401">
        <f t="shared" si="21"/>
        <v>78.542895000000001</v>
      </c>
    </row>
    <row r="402" spans="1:51" x14ac:dyDescent="0.25">
      <c r="A402" s="12" t="s">
        <v>2433</v>
      </c>
      <c r="B402" s="12" t="s">
        <v>2434</v>
      </c>
      <c r="C402" s="13">
        <v>45876</v>
      </c>
      <c r="D402" s="12" t="s">
        <v>2435</v>
      </c>
      <c r="E402" s="12" t="s">
        <v>2359</v>
      </c>
      <c r="F402" s="12" t="s">
        <v>2436</v>
      </c>
      <c r="G402" s="12">
        <v>378</v>
      </c>
      <c r="H402" s="12" t="s">
        <v>37</v>
      </c>
      <c r="I402" s="12" t="s">
        <v>1291</v>
      </c>
      <c r="J402" s="12" t="s">
        <v>1292</v>
      </c>
      <c r="K402" s="12" t="s">
        <v>51</v>
      </c>
      <c r="L402" s="12" t="s">
        <v>52</v>
      </c>
      <c r="M402" s="12" t="s">
        <v>52</v>
      </c>
      <c r="N402" s="12" t="s">
        <v>1024</v>
      </c>
      <c r="O402" s="12" t="s">
        <v>136</v>
      </c>
      <c r="P402" s="12">
        <v>9942232873</v>
      </c>
      <c r="Q402" s="12" t="s">
        <v>39</v>
      </c>
      <c r="R402" s="12" t="s">
        <v>137</v>
      </c>
      <c r="S402" s="12" t="s">
        <v>58</v>
      </c>
      <c r="T402" s="12" t="s">
        <v>59</v>
      </c>
      <c r="U402" s="12" t="s">
        <v>84</v>
      </c>
      <c r="V402" s="12" t="s">
        <v>61</v>
      </c>
      <c r="W402" s="12" t="s">
        <v>62</v>
      </c>
      <c r="X402" s="12" t="s">
        <v>102</v>
      </c>
      <c r="Y402" s="12" t="s">
        <v>96</v>
      </c>
      <c r="Z402" s="12" t="s">
        <v>127</v>
      </c>
      <c r="AA402" s="12" t="s">
        <v>139</v>
      </c>
      <c r="AB402" s="12" t="s">
        <v>65</v>
      </c>
      <c r="AC402" s="12" t="s">
        <v>86</v>
      </c>
      <c r="AD402" s="12" t="s">
        <v>67</v>
      </c>
      <c r="AE402" s="12" t="s">
        <v>102</v>
      </c>
      <c r="AF402" s="12" t="s">
        <v>117</v>
      </c>
      <c r="AG402" s="12" t="s">
        <v>89</v>
      </c>
      <c r="AH402" s="12" t="s">
        <v>270</v>
      </c>
      <c r="AI402" s="1">
        <f>IFERROR(_xlfn.XLOOKUP(Table1[[#This Row],[Audio Url]],Qc!C:C,Qc!F:F),"")</f>
        <v>0</v>
      </c>
      <c r="AJ402" s="12" t="s">
        <v>38</v>
      </c>
      <c r="AK402" s="12" t="s">
        <v>38</v>
      </c>
      <c r="AL402" s="12" t="s">
        <v>38</v>
      </c>
      <c r="AM402" s="12" t="s">
        <v>43</v>
      </c>
      <c r="AN402" s="1" t="s">
        <v>2243</v>
      </c>
      <c r="AO402" t="str">
        <f>IF(Table1[[#This Row],[Audio Duration (in secs)]]&gt;180,"Greater than 3 Minutes","Less than 3 Minutes")</f>
        <v>Greater than 3 Minutes</v>
      </c>
      <c r="AP40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2" t="str">
        <f>IFERROR(VLOOKUP(Table1[[#This Row],[சாதி/Caste]],MApping!$E$1:$F$10,2,0),"Others")</f>
        <v>MUTTARAIYAR</v>
      </c>
      <c r="AR402">
        <f>VLOOKUP(Table1[[#This Row],[பாலினம்/Gender]],Factor!$F$26:$I$28,4,0)</f>
        <v>0.8936170212765957</v>
      </c>
      <c r="AS402">
        <f>VLOOKUP(Table1[[#This Row],[பதிலளித்தவரின் வயது/Age Group]],Factor!$F$35:$I$39,4,0)</f>
        <v>0.84</v>
      </c>
      <c r="AT402">
        <f>VLOOKUP(Table1[[#This Row],[பதிலளித்தவரின் வயது/Age Group]]&amp;Table1[[#This Row],[பாலினம்/Gender]],Factor!$A$45:$G$53,7,0)</f>
        <v>0.875</v>
      </c>
      <c r="AU4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02">
        <f>VLOOKUP(Table1[[#This Row],[Rev Caste]],Factor!$F$59:$I$68,4,0)</f>
        <v>2.0275862068965518</v>
      </c>
      <c r="AW402">
        <f>Table1[[#This Row],[2021 Ae Factor]]*Table1[[#This Row],[Age &amp; Gender Factor]]</f>
        <v>0.5179419497505795</v>
      </c>
      <c r="AX402">
        <f t="shared" si="20"/>
        <v>10.600116999999999</v>
      </c>
      <c r="AY402">
        <f t="shared" si="21"/>
        <v>78.542725700000005</v>
      </c>
    </row>
    <row r="403" spans="1:51" x14ac:dyDescent="0.25">
      <c r="A403" s="12" t="s">
        <v>2437</v>
      </c>
      <c r="B403" s="12" t="s">
        <v>2438</v>
      </c>
      <c r="C403" s="13">
        <v>45876</v>
      </c>
      <c r="D403" s="12" t="s">
        <v>2439</v>
      </c>
      <c r="E403" s="12" t="s">
        <v>2359</v>
      </c>
      <c r="F403" s="12" t="s">
        <v>2440</v>
      </c>
      <c r="G403" s="12">
        <v>272</v>
      </c>
      <c r="H403" s="12" t="s">
        <v>37</v>
      </c>
      <c r="I403" s="12" t="s">
        <v>1291</v>
      </c>
      <c r="J403" s="12" t="s">
        <v>1292</v>
      </c>
      <c r="K403" s="12" t="s">
        <v>51</v>
      </c>
      <c r="L403" s="12" t="s">
        <v>52</v>
      </c>
      <c r="M403" s="12" t="s">
        <v>52</v>
      </c>
      <c r="N403" s="12" t="s">
        <v>2441</v>
      </c>
      <c r="O403" s="12" t="s">
        <v>136</v>
      </c>
      <c r="P403" s="12">
        <v>9578245893</v>
      </c>
      <c r="Q403" s="12" t="s">
        <v>39</v>
      </c>
      <c r="R403" s="12" t="s">
        <v>137</v>
      </c>
      <c r="S403" s="12" t="s">
        <v>114</v>
      </c>
      <c r="T403" s="12" t="s">
        <v>99</v>
      </c>
      <c r="U403" s="12" t="s">
        <v>84</v>
      </c>
      <c r="V403" s="12" t="s">
        <v>100</v>
      </c>
      <c r="W403" s="12" t="s">
        <v>101</v>
      </c>
      <c r="X403" s="12" t="s">
        <v>102</v>
      </c>
      <c r="Y403" s="12" t="s">
        <v>96</v>
      </c>
      <c r="Z403" s="12" t="s">
        <v>64</v>
      </c>
      <c r="AA403" s="12" t="s">
        <v>38</v>
      </c>
      <c r="AB403" s="12" t="s">
        <v>85</v>
      </c>
      <c r="AC403" s="12" t="s">
        <v>128</v>
      </c>
      <c r="AD403" s="12" t="s">
        <v>67</v>
      </c>
      <c r="AE403" s="12" t="s">
        <v>102</v>
      </c>
      <c r="AF403" s="12" t="s">
        <v>69</v>
      </c>
      <c r="AG403" s="12" t="s">
        <v>70</v>
      </c>
      <c r="AH403" s="12" t="s">
        <v>270</v>
      </c>
      <c r="AI403" s="1" t="str">
        <f>IFERROR(_xlfn.XLOOKUP(Table1[[#This Row],[Audio Url]],Qc!C:C,Qc!F:F),"")</f>
        <v>spelling mistake on her name</v>
      </c>
      <c r="AJ403" s="12" t="s">
        <v>38</v>
      </c>
      <c r="AK403" s="12" t="s">
        <v>38</v>
      </c>
      <c r="AL403" s="12" t="s">
        <v>38</v>
      </c>
      <c r="AM403" s="12" t="s">
        <v>43</v>
      </c>
      <c r="AN403" s="1" t="s">
        <v>2243</v>
      </c>
      <c r="AO403" t="str">
        <f>IF(Table1[[#This Row],[Audio Duration (in secs)]]&gt;180,"Greater than 3 Minutes","Less than 3 Minutes")</f>
        <v>Greater than 3 Minutes</v>
      </c>
      <c r="AP40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3" t="str">
        <f>IFERROR(VLOOKUP(Table1[[#This Row],[சாதி/Caste]],MApping!$E$1:$F$10,2,0),"Others")</f>
        <v>MUTTARAIYAR</v>
      </c>
      <c r="AR403">
        <f>VLOOKUP(Table1[[#This Row],[பாலினம்/Gender]],Factor!$F$26:$I$28,4,0)</f>
        <v>0.8936170212765957</v>
      </c>
      <c r="AS403">
        <f>VLOOKUP(Table1[[#This Row],[பதிலளித்தவரின் வயது/Age Group]],Factor!$F$35:$I$39,4,0)</f>
        <v>0.84</v>
      </c>
      <c r="AT403">
        <f>VLOOKUP(Table1[[#This Row],[பதிலளித்தவரின் வயது/Age Group]]&amp;Table1[[#This Row],[பாலினம்/Gender]],Factor!$A$45:$G$53,7,0)</f>
        <v>0.875</v>
      </c>
      <c r="AU4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03">
        <f>VLOOKUP(Table1[[#This Row],[Rev Caste]],Factor!$F$59:$I$68,4,0)</f>
        <v>2.0275862068965518</v>
      </c>
      <c r="AW403">
        <f>Table1[[#This Row],[2021 Ae Factor]]*Table1[[#This Row],[Age &amp; Gender Factor]]</f>
        <v>1.7510499390090175</v>
      </c>
      <c r="AX403">
        <f t="shared" si="20"/>
        <v>10.600080699999999</v>
      </c>
      <c r="AY403">
        <f t="shared" si="21"/>
        <v>78.542739400000002</v>
      </c>
    </row>
    <row r="404" spans="1:51" x14ac:dyDescent="0.25">
      <c r="A404" s="12" t="s">
        <v>2442</v>
      </c>
      <c r="B404" s="12" t="s">
        <v>2443</v>
      </c>
      <c r="C404" s="13">
        <v>45876</v>
      </c>
      <c r="D404" s="12" t="s">
        <v>2444</v>
      </c>
      <c r="E404" s="12" t="s">
        <v>2403</v>
      </c>
      <c r="F404" s="12" t="s">
        <v>2445</v>
      </c>
      <c r="G404" s="12">
        <v>445</v>
      </c>
      <c r="H404" s="12" t="s">
        <v>37</v>
      </c>
      <c r="I404" s="12" t="s">
        <v>2102</v>
      </c>
      <c r="J404" s="12" t="s">
        <v>2103</v>
      </c>
      <c r="K404" s="12" t="s">
        <v>51</v>
      </c>
      <c r="L404" s="12" t="s">
        <v>52</v>
      </c>
      <c r="M404" s="12" t="s">
        <v>52</v>
      </c>
      <c r="N404" s="12" t="s">
        <v>2446</v>
      </c>
      <c r="O404" s="12" t="s">
        <v>55</v>
      </c>
      <c r="P404" s="12">
        <v>9790707425</v>
      </c>
      <c r="Q404" s="12" t="s">
        <v>56</v>
      </c>
      <c r="R404" s="12" t="s">
        <v>57</v>
      </c>
      <c r="S404" s="12" t="s">
        <v>58</v>
      </c>
      <c r="T404" s="12" t="s">
        <v>59</v>
      </c>
      <c r="U404" s="12" t="s">
        <v>302</v>
      </c>
      <c r="V404" s="12" t="s">
        <v>186</v>
      </c>
      <c r="W404" s="12" t="s">
        <v>62</v>
      </c>
      <c r="X404" s="12" t="s">
        <v>102</v>
      </c>
      <c r="Y404" s="12" t="s">
        <v>96</v>
      </c>
      <c r="Z404" s="12" t="s">
        <v>64</v>
      </c>
      <c r="AA404" s="12" t="s">
        <v>38</v>
      </c>
      <c r="AB404" s="12" t="s">
        <v>85</v>
      </c>
      <c r="AC404" s="12" t="s">
        <v>128</v>
      </c>
      <c r="AD404" s="12" t="s">
        <v>67</v>
      </c>
      <c r="AE404" s="12" t="s">
        <v>68</v>
      </c>
      <c r="AF404" s="12" t="s">
        <v>401</v>
      </c>
      <c r="AG404" s="12" t="s">
        <v>89</v>
      </c>
      <c r="AH404" s="12" t="s">
        <v>521</v>
      </c>
      <c r="AI404" s="1">
        <f>IFERROR(_xlfn.XLOOKUP(Table1[[#This Row],[Audio Url]],Qc!C:C,Qc!F:F),"")</f>
        <v>0</v>
      </c>
      <c r="AJ404" s="12" t="s">
        <v>38</v>
      </c>
      <c r="AK404" s="12" t="s">
        <v>38</v>
      </c>
      <c r="AL404" s="12" t="s">
        <v>38</v>
      </c>
      <c r="AM404" s="12" t="s">
        <v>43</v>
      </c>
      <c r="AN404" s="1" t="s">
        <v>2243</v>
      </c>
      <c r="AO404" t="str">
        <f>IF(Table1[[#This Row],[Audio Duration (in secs)]]&gt;180,"Greater than 3 Minutes","Less than 3 Minutes")</f>
        <v>Greater than 3 Minutes</v>
      </c>
      <c r="AP40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4" t="str">
        <f>IFERROR(VLOOKUP(Table1[[#This Row],[சாதி/Caste]],MApping!$E$1:$F$10,2,0),"Others")</f>
        <v>CHOLIA VELLALAR</v>
      </c>
      <c r="AR404">
        <f>VLOOKUP(Table1[[#This Row],[பாலினம்/Gender]],Factor!$F$26:$I$28,4,0)</f>
        <v>1.1351351351351351</v>
      </c>
      <c r="AS404">
        <f>VLOOKUP(Table1[[#This Row],[பதிலளித்தவரின் வயது/Age Group]],Factor!$F$35:$I$39,4,0)</f>
        <v>1.2824427480916032</v>
      </c>
      <c r="AT404">
        <f>VLOOKUP(Table1[[#This Row],[பதிலளித்தவரின் வயது/Age Group]]&amp;Table1[[#This Row],[பாலினம்/Gender]],Factor!$A$45:$G$53,7,0)</f>
        <v>1.9534883720930234</v>
      </c>
      <c r="AU4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4">
        <f>VLOOKUP(Table1[[#This Row],[Rev Caste]],Factor!$F$59:$I$68,4,0)</f>
        <v>1.3125</v>
      </c>
      <c r="AW404">
        <f>Table1[[#This Row],[2021 Ae Factor]]*Table1[[#This Row],[Age &amp; Gender Factor]]</f>
        <v>1.9534883720930234</v>
      </c>
      <c r="AX404">
        <f t="shared" si="20"/>
        <v>10.595698000000001</v>
      </c>
      <c r="AY404">
        <f t="shared" si="21"/>
        <v>78.541687499999995</v>
      </c>
    </row>
    <row r="405" spans="1:51" x14ac:dyDescent="0.25">
      <c r="A405" s="12" t="s">
        <v>2447</v>
      </c>
      <c r="B405" s="12" t="s">
        <v>2448</v>
      </c>
      <c r="C405" s="13">
        <v>45876</v>
      </c>
      <c r="D405" s="12" t="s">
        <v>2449</v>
      </c>
      <c r="E405" s="12" t="s">
        <v>2359</v>
      </c>
      <c r="F405" s="12" t="s">
        <v>2450</v>
      </c>
      <c r="G405" s="12">
        <v>222</v>
      </c>
      <c r="H405" s="12" t="s">
        <v>37</v>
      </c>
      <c r="I405" s="12" t="s">
        <v>1283</v>
      </c>
      <c r="J405" s="12" t="s">
        <v>1284</v>
      </c>
      <c r="K405" s="12" t="s">
        <v>51</v>
      </c>
      <c r="L405" s="12" t="s">
        <v>52</v>
      </c>
      <c r="M405" s="12" t="s">
        <v>52</v>
      </c>
      <c r="N405" s="12" t="s">
        <v>2451</v>
      </c>
      <c r="O405" s="12" t="s">
        <v>136</v>
      </c>
      <c r="P405" s="12">
        <v>6380377317</v>
      </c>
      <c r="Q405" s="12" t="s">
        <v>82</v>
      </c>
      <c r="R405" s="12" t="s">
        <v>137</v>
      </c>
      <c r="S405" s="12" t="s">
        <v>58</v>
      </c>
      <c r="T405" s="12" t="s">
        <v>138</v>
      </c>
      <c r="U405" s="12" t="s">
        <v>84</v>
      </c>
      <c r="V405" s="12" t="s">
        <v>186</v>
      </c>
      <c r="W405" s="1" t="s">
        <v>441</v>
      </c>
      <c r="X405" s="12" t="s">
        <v>296</v>
      </c>
      <c r="Y405" s="12" t="s">
        <v>38</v>
      </c>
      <c r="Z405" s="12" t="s">
        <v>64</v>
      </c>
      <c r="AA405" s="12" t="s">
        <v>38</v>
      </c>
      <c r="AB405" s="12" t="s">
        <v>65</v>
      </c>
      <c r="AC405" s="12" t="s">
        <v>86</v>
      </c>
      <c r="AD405" s="12" t="s">
        <v>103</v>
      </c>
      <c r="AE405" s="12" t="s">
        <v>68</v>
      </c>
      <c r="AF405" s="12" t="s">
        <v>69</v>
      </c>
      <c r="AG405" s="12" t="s">
        <v>89</v>
      </c>
      <c r="AH405" s="12" t="s">
        <v>38</v>
      </c>
      <c r="AI405" s="1" t="str">
        <f>IFERROR(_xlfn.XLOOKUP(Table1[[#This Row],[Audio Url]],Qc!C:C,Qc!F:F),"")</f>
        <v>she said muttaraiyar as her caste</v>
      </c>
      <c r="AJ405" s="12" t="s">
        <v>38</v>
      </c>
      <c r="AK405" s="12" t="s">
        <v>38</v>
      </c>
      <c r="AL405" s="12" t="s">
        <v>38</v>
      </c>
      <c r="AM405" s="12" t="s">
        <v>43</v>
      </c>
      <c r="AN405" s="1" t="s">
        <v>2243</v>
      </c>
      <c r="AO405" t="str">
        <f>IF(Table1[[#This Row],[Audio Duration (in secs)]]&gt;180,"Greater than 3 Minutes","Less than 3 Minutes")</f>
        <v>Greater than 3 Minutes</v>
      </c>
      <c r="AP40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05" t="str">
        <f>IFERROR(VLOOKUP(Table1[[#This Row],[சாதி/Caste]],MApping!$E$1:$F$10,2,0),"Others")</f>
        <v>Others</v>
      </c>
      <c r="AR405">
        <f>VLOOKUP(Table1[[#This Row],[பாலினம்/Gender]],Factor!$F$26:$I$28,4,0)</f>
        <v>0.8936170212765957</v>
      </c>
      <c r="AS405">
        <f>VLOOKUP(Table1[[#This Row],[பதிலளித்தவரின் வயது/Age Group]],Factor!$F$35:$I$39,4,0)</f>
        <v>0.84848484848484851</v>
      </c>
      <c r="AT405">
        <f>VLOOKUP(Table1[[#This Row],[பதிலளித்தவரின் வயது/Age Group]]&amp;Table1[[#This Row],[பாலினம்/Gender]],Factor!$A$45:$G$53,7,0)</f>
        <v>0.70000000000000007</v>
      </c>
      <c r="AU40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5">
        <f>VLOOKUP(Table1[[#This Row],[Rev Caste]],Factor!$F$59:$I$68,4,0)</f>
        <v>5.9154929577464786E-2</v>
      </c>
      <c r="AW405">
        <f>Table1[[#This Row],[2021 Ae Factor]]*Table1[[#This Row],[Age &amp; Gender Factor]]</f>
        <v>0.70000000000000007</v>
      </c>
      <c r="AX405">
        <f t="shared" si="20"/>
        <v>10.600356400000001</v>
      </c>
      <c r="AY405">
        <f t="shared" si="21"/>
        <v>78.543670700000007</v>
      </c>
    </row>
    <row r="406" spans="1:51" x14ac:dyDescent="0.25">
      <c r="A406" s="12" t="s">
        <v>2452</v>
      </c>
      <c r="B406" s="12" t="s">
        <v>2453</v>
      </c>
      <c r="C406" s="13">
        <v>45876</v>
      </c>
      <c r="D406" s="12" t="s">
        <v>2454</v>
      </c>
      <c r="E406" s="12" t="s">
        <v>2359</v>
      </c>
      <c r="F406" s="12" t="s">
        <v>2455</v>
      </c>
      <c r="G406" s="12">
        <v>298</v>
      </c>
      <c r="H406" s="12" t="s">
        <v>37</v>
      </c>
      <c r="I406" s="12" t="s">
        <v>1291</v>
      </c>
      <c r="J406" s="12" t="s">
        <v>1292</v>
      </c>
      <c r="K406" s="12" t="s">
        <v>51</v>
      </c>
      <c r="L406" s="12" t="s">
        <v>52</v>
      </c>
      <c r="M406" s="12" t="s">
        <v>52</v>
      </c>
      <c r="N406" s="12" t="s">
        <v>2456</v>
      </c>
      <c r="O406" s="12" t="s">
        <v>55</v>
      </c>
      <c r="P406" s="12">
        <v>8838383307</v>
      </c>
      <c r="Q406" s="12" t="s">
        <v>82</v>
      </c>
      <c r="R406" s="12" t="s">
        <v>492</v>
      </c>
      <c r="S406" s="12" t="s">
        <v>114</v>
      </c>
      <c r="T406" s="12" t="s">
        <v>59</v>
      </c>
      <c r="U406" s="12" t="s">
        <v>84</v>
      </c>
      <c r="V406" s="12" t="s">
        <v>61</v>
      </c>
      <c r="W406" s="12" t="s">
        <v>101</v>
      </c>
      <c r="X406" s="12" t="s">
        <v>102</v>
      </c>
      <c r="Y406" s="12" t="s">
        <v>96</v>
      </c>
      <c r="Z406" s="12" t="s">
        <v>64</v>
      </c>
      <c r="AA406" s="12" t="s">
        <v>38</v>
      </c>
      <c r="AB406" s="12" t="s">
        <v>85</v>
      </c>
      <c r="AC406" s="12" t="s">
        <v>128</v>
      </c>
      <c r="AD406" s="12" t="s">
        <v>67</v>
      </c>
      <c r="AE406" s="12" t="s">
        <v>68</v>
      </c>
      <c r="AF406" s="12" t="s">
        <v>117</v>
      </c>
      <c r="AG406" s="12" t="s">
        <v>89</v>
      </c>
      <c r="AH406" s="12" t="s">
        <v>270</v>
      </c>
      <c r="AI406" s="1">
        <f>IFERROR(_xlfn.XLOOKUP(Table1[[#This Row],[Audio Url]],Qc!C:C,Qc!F:F),"")</f>
        <v>0</v>
      </c>
      <c r="AJ406" s="12" t="s">
        <v>38</v>
      </c>
      <c r="AK406" s="12" t="s">
        <v>38</v>
      </c>
      <c r="AL406" s="12" t="s">
        <v>38</v>
      </c>
      <c r="AM406" s="12" t="s">
        <v>43</v>
      </c>
      <c r="AN406" s="1" t="s">
        <v>2243</v>
      </c>
      <c r="AO406" t="str">
        <f>IF(Table1[[#This Row],[Audio Duration (in secs)]]&gt;180,"Greater than 3 Minutes","Less than 3 Minutes")</f>
        <v>Greater than 3 Minutes</v>
      </c>
      <c r="AP40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6" t="str">
        <f>IFERROR(VLOOKUP(Table1[[#This Row],[சாதி/Caste]],MApping!$E$1:$F$10,2,0),"Others")</f>
        <v>MUTTARAIYAR</v>
      </c>
      <c r="AR406">
        <f>VLOOKUP(Table1[[#This Row],[பாலினம்/Gender]],Factor!$F$26:$I$28,4,0)</f>
        <v>1.1351351351351351</v>
      </c>
      <c r="AS406">
        <f>VLOOKUP(Table1[[#This Row],[பதிலளித்தவரின் வயது/Age Group]],Factor!$F$35:$I$39,4,0)</f>
        <v>0.84848484848484851</v>
      </c>
      <c r="AT406">
        <f>VLOOKUP(Table1[[#This Row],[பதிலளித்தவரின் வயது/Age Group]]&amp;Table1[[#This Row],[பாலினம்/Gender]],Factor!$A$45:$G$53,7,0)</f>
        <v>1.0769230769230769</v>
      </c>
      <c r="AU40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06">
        <f>VLOOKUP(Table1[[#This Row],[Rev Caste]],Factor!$F$59:$I$68,4,0)</f>
        <v>2.0275862068965518</v>
      </c>
      <c r="AW406">
        <f>Table1[[#This Row],[2021 Ae Factor]]*Table1[[#This Row],[Age &amp; Gender Factor]]</f>
        <v>0.63746701507763626</v>
      </c>
      <c r="AX406">
        <f t="shared" si="20"/>
        <v>10.600177</v>
      </c>
      <c r="AY406">
        <f t="shared" si="21"/>
        <v>78.543106199999997</v>
      </c>
    </row>
    <row r="407" spans="1:51" x14ac:dyDescent="0.25">
      <c r="A407" s="12" t="s">
        <v>2457</v>
      </c>
      <c r="B407" s="12" t="s">
        <v>2458</v>
      </c>
      <c r="C407" s="13">
        <v>45876</v>
      </c>
      <c r="D407" s="12" t="s">
        <v>2459</v>
      </c>
      <c r="E407" s="12" t="s">
        <v>2359</v>
      </c>
      <c r="F407" s="12" t="s">
        <v>2460</v>
      </c>
      <c r="G407" s="12">
        <v>278</v>
      </c>
      <c r="H407" s="12" t="s">
        <v>37</v>
      </c>
      <c r="I407" s="12" t="s">
        <v>1283</v>
      </c>
      <c r="J407" s="12" t="s">
        <v>1284</v>
      </c>
      <c r="K407" s="12" t="s">
        <v>51</v>
      </c>
      <c r="L407" s="12" t="s">
        <v>52</v>
      </c>
      <c r="M407" s="12" t="s">
        <v>52</v>
      </c>
      <c r="N407" s="12" t="s">
        <v>2461</v>
      </c>
      <c r="O407" s="12" t="s">
        <v>136</v>
      </c>
      <c r="P407" s="12">
        <v>9655176763</v>
      </c>
      <c r="Q407" s="12" t="s">
        <v>82</v>
      </c>
      <c r="R407" s="12" t="s">
        <v>137</v>
      </c>
      <c r="S407" s="12" t="s">
        <v>58</v>
      </c>
      <c r="T407" s="12" t="s">
        <v>138</v>
      </c>
      <c r="U407" s="12" t="s">
        <v>302</v>
      </c>
      <c r="V407" s="12" t="s">
        <v>61</v>
      </c>
      <c r="W407" s="12" t="s">
        <v>126</v>
      </c>
      <c r="X407" s="12" t="s">
        <v>115</v>
      </c>
      <c r="Y407" s="12" t="s">
        <v>38</v>
      </c>
      <c r="Z407" s="12" t="s">
        <v>127</v>
      </c>
      <c r="AA407" s="12" t="s">
        <v>139</v>
      </c>
      <c r="AB407" s="12" t="s">
        <v>59</v>
      </c>
      <c r="AC407" s="12" t="s">
        <v>128</v>
      </c>
      <c r="AD407" s="12" t="s">
        <v>67</v>
      </c>
      <c r="AE407" s="12" t="s">
        <v>68</v>
      </c>
      <c r="AF407" s="12" t="s">
        <v>69</v>
      </c>
      <c r="AG407" s="12" t="s">
        <v>89</v>
      </c>
      <c r="AH407" s="12" t="s">
        <v>38</v>
      </c>
      <c r="AI407" s="1" t="str">
        <f>IFERROR(_xlfn.XLOOKUP(Table1[[#This Row],[Audio Url]],Qc!C:C,Qc!F:F),"")</f>
        <v>the caste didnt hearing clearly</v>
      </c>
      <c r="AJ407" s="12" t="s">
        <v>38</v>
      </c>
      <c r="AK407" s="12" t="s">
        <v>38</v>
      </c>
      <c r="AL407" s="12" t="s">
        <v>38</v>
      </c>
      <c r="AM407" s="12" t="s">
        <v>43</v>
      </c>
      <c r="AN407" s="1" t="s">
        <v>2243</v>
      </c>
      <c r="AO407" t="str">
        <f>IF(Table1[[#This Row],[Audio Duration (in secs)]]&gt;180,"Greater than 3 Minutes","Less than 3 Minutes")</f>
        <v>Greater than 3 Minutes</v>
      </c>
      <c r="AP40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07" t="str">
        <f>IFERROR(VLOOKUP(Table1[[#This Row],[சாதி/Caste]],MApping!$E$1:$F$10,2,0),"Others")</f>
        <v>Others</v>
      </c>
      <c r="AR407">
        <f>VLOOKUP(Table1[[#This Row],[பாலினம்/Gender]],Factor!$F$26:$I$28,4,0)</f>
        <v>0.8936170212765957</v>
      </c>
      <c r="AS407">
        <f>VLOOKUP(Table1[[#This Row],[பதிலளித்தவரின் வயது/Age Group]],Factor!$F$35:$I$39,4,0)</f>
        <v>0.84848484848484851</v>
      </c>
      <c r="AT407">
        <f>VLOOKUP(Table1[[#This Row],[பதிலளித்தவரின் வயது/Age Group]]&amp;Table1[[#This Row],[பாலினம்/Gender]],Factor!$A$45:$G$53,7,0)</f>
        <v>0.70000000000000007</v>
      </c>
      <c r="AU40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07">
        <f>VLOOKUP(Table1[[#This Row],[Rev Caste]],Factor!$F$59:$I$68,4,0)</f>
        <v>5.9154929577464786E-2</v>
      </c>
      <c r="AW407">
        <f>Table1[[#This Row],[2021 Ae Factor]]*Table1[[#This Row],[Age &amp; Gender Factor]]</f>
        <v>0.41435355980046362</v>
      </c>
      <c r="AX407">
        <f t="shared" si="20"/>
        <v>10.600328299999999</v>
      </c>
      <c r="AY407">
        <f t="shared" si="21"/>
        <v>78.543548299999998</v>
      </c>
    </row>
    <row r="408" spans="1:51" x14ac:dyDescent="0.25">
      <c r="A408" s="12" t="s">
        <v>2462</v>
      </c>
      <c r="B408" s="12" t="s">
        <v>2463</v>
      </c>
      <c r="C408" s="13">
        <v>45876</v>
      </c>
      <c r="D408" s="12" t="s">
        <v>2396</v>
      </c>
      <c r="E408" s="12" t="s">
        <v>2397</v>
      </c>
      <c r="F408" s="12" t="s">
        <v>2464</v>
      </c>
      <c r="G408" s="12">
        <v>467</v>
      </c>
      <c r="H408" s="12" t="s">
        <v>37</v>
      </c>
      <c r="I408" s="12" t="s">
        <v>1291</v>
      </c>
      <c r="J408" s="12" t="s">
        <v>1292</v>
      </c>
      <c r="K408" s="12" t="s">
        <v>51</v>
      </c>
      <c r="L408" s="12" t="s">
        <v>52</v>
      </c>
      <c r="M408" s="12" t="s">
        <v>52</v>
      </c>
      <c r="N408" s="12" t="s">
        <v>2465</v>
      </c>
      <c r="O408" s="12" t="s">
        <v>136</v>
      </c>
      <c r="P408" s="12">
        <v>9942963123</v>
      </c>
      <c r="Q408" s="12" t="s">
        <v>39</v>
      </c>
      <c r="R408" s="12" t="s">
        <v>57</v>
      </c>
      <c r="S408" s="12" t="s">
        <v>114</v>
      </c>
      <c r="T408" s="12" t="s">
        <v>138</v>
      </c>
      <c r="U408" s="12" t="s">
        <v>60</v>
      </c>
      <c r="V408" s="12" t="s">
        <v>166</v>
      </c>
      <c r="W408" s="12" t="s">
        <v>62</v>
      </c>
      <c r="X408" s="12" t="s">
        <v>102</v>
      </c>
      <c r="Y408" s="12" t="s">
        <v>96</v>
      </c>
      <c r="Z408" s="12" t="s">
        <v>127</v>
      </c>
      <c r="AA408" s="12" t="s">
        <v>139</v>
      </c>
      <c r="AB408" s="12" t="s">
        <v>85</v>
      </c>
      <c r="AC408" s="12" t="s">
        <v>66</v>
      </c>
      <c r="AD408" s="12" t="s">
        <v>116</v>
      </c>
      <c r="AE408" s="12" t="s">
        <v>1870</v>
      </c>
      <c r="AF408" s="12" t="s">
        <v>117</v>
      </c>
      <c r="AG408" s="12" t="s">
        <v>1458</v>
      </c>
      <c r="AH408" s="12" t="s">
        <v>130</v>
      </c>
      <c r="AI408" s="1" t="str">
        <f>IFERROR(_xlfn.XLOOKUP(Table1[[#This Row],[Audio Url]],Qc!C:C,Qc!F:F),"")</f>
        <v>he said BC chirstian but didnt tell his caste</v>
      </c>
      <c r="AJ408" s="12" t="s">
        <v>38</v>
      </c>
      <c r="AK408" s="12" t="s">
        <v>38</v>
      </c>
      <c r="AL408" s="12" t="s">
        <v>38</v>
      </c>
      <c r="AM408" s="12" t="s">
        <v>43</v>
      </c>
      <c r="AN408" s="1" t="s">
        <v>2243</v>
      </c>
      <c r="AO408" t="str">
        <f>IF(Table1[[#This Row],[Audio Duration (in secs)]]&gt;180,"Greater than 3 Minutes","Less than 3 Minutes")</f>
        <v>Greater than 3 Minutes</v>
      </c>
      <c r="AP40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8" t="str">
        <f>IFERROR(VLOOKUP(Table1[[#This Row],[சாதி/Caste]],MApping!$E$1:$F$10,2,0),"Others")</f>
        <v>CHRISTIAN</v>
      </c>
      <c r="AR408">
        <f>VLOOKUP(Table1[[#This Row],[பாலினம்/Gender]],Factor!$F$26:$I$28,4,0)</f>
        <v>0.8936170212765957</v>
      </c>
      <c r="AS408">
        <f>VLOOKUP(Table1[[#This Row],[பதிலளித்தவரின் வயது/Age Group]],Factor!$F$35:$I$39,4,0)</f>
        <v>0.84</v>
      </c>
      <c r="AT408">
        <f>VLOOKUP(Table1[[#This Row],[பதிலளித்தவரின் வயது/Age Group]]&amp;Table1[[#This Row],[பாலினம்/Gender]],Factor!$A$45:$G$53,7,0)</f>
        <v>0.875</v>
      </c>
      <c r="AU40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8">
        <f>VLOOKUP(Table1[[#This Row],[Rev Caste]],Factor!$F$59:$I$68,4,0)</f>
        <v>0.76363636363636367</v>
      </c>
      <c r="AW408">
        <f>Table1[[#This Row],[2021 Ae Factor]]*Table1[[#This Row],[Age &amp; Gender Factor]]</f>
        <v>0.875</v>
      </c>
      <c r="AX408">
        <f t="shared" si="20"/>
        <v>10.601359</v>
      </c>
      <c r="AY408">
        <f t="shared" si="21"/>
        <v>78.544257500000001</v>
      </c>
    </row>
    <row r="409" spans="1:51" x14ac:dyDescent="0.25">
      <c r="A409" s="12" t="s">
        <v>2466</v>
      </c>
      <c r="B409" s="12" t="s">
        <v>2467</v>
      </c>
      <c r="C409" s="13">
        <v>45876</v>
      </c>
      <c r="D409" s="12" t="s">
        <v>2468</v>
      </c>
      <c r="E409" s="12" t="s">
        <v>2469</v>
      </c>
      <c r="F409" s="12" t="s">
        <v>2470</v>
      </c>
      <c r="G409" s="12">
        <v>330</v>
      </c>
      <c r="H409" s="12" t="s">
        <v>37</v>
      </c>
      <c r="I409" s="12" t="s">
        <v>1291</v>
      </c>
      <c r="J409" s="12" t="s">
        <v>1292</v>
      </c>
      <c r="K409" s="12" t="s">
        <v>51</v>
      </c>
      <c r="L409" s="12" t="s">
        <v>52</v>
      </c>
      <c r="M409" s="12" t="s">
        <v>52</v>
      </c>
      <c r="N409" s="12" t="s">
        <v>2471</v>
      </c>
      <c r="O409" s="12" t="s">
        <v>136</v>
      </c>
      <c r="P409" s="12">
        <v>9524131770</v>
      </c>
      <c r="Q409" s="12" t="s">
        <v>56</v>
      </c>
      <c r="R409" s="12" t="s">
        <v>137</v>
      </c>
      <c r="S409" s="12" t="s">
        <v>58</v>
      </c>
      <c r="T409" s="12" t="s">
        <v>138</v>
      </c>
      <c r="U409" s="12" t="s">
        <v>302</v>
      </c>
      <c r="V409" s="12" t="s">
        <v>166</v>
      </c>
      <c r="W409" s="1" t="s">
        <v>441</v>
      </c>
      <c r="X409" s="12" t="s">
        <v>102</v>
      </c>
      <c r="Y409" s="12" t="s">
        <v>289</v>
      </c>
      <c r="Z409" s="12" t="s">
        <v>127</v>
      </c>
      <c r="AA409" s="12" t="s">
        <v>139</v>
      </c>
      <c r="AB409" s="12" t="s">
        <v>85</v>
      </c>
      <c r="AC409" s="12" t="s">
        <v>66</v>
      </c>
      <c r="AD409" s="12" t="s">
        <v>116</v>
      </c>
      <c r="AE409" s="12" t="s">
        <v>68</v>
      </c>
      <c r="AF409" s="12" t="s">
        <v>69</v>
      </c>
      <c r="AG409" s="12" t="s">
        <v>89</v>
      </c>
      <c r="AH409" s="12" t="s">
        <v>38</v>
      </c>
      <c r="AI409" s="1" t="str">
        <f>IFERROR(_xlfn.XLOOKUP(Table1[[#This Row],[Audio Url]],Qc!C:C,Qc!F:F),"")</f>
        <v>caste didnt mention here (server)</v>
      </c>
      <c r="AJ409" s="12" t="s">
        <v>38</v>
      </c>
      <c r="AK409" s="12" t="s">
        <v>38</v>
      </c>
      <c r="AL409" s="12" t="s">
        <v>38</v>
      </c>
      <c r="AM409" s="12" t="s">
        <v>43</v>
      </c>
      <c r="AN409" s="1" t="s">
        <v>2243</v>
      </c>
      <c r="AO409" t="str">
        <f>IF(Table1[[#This Row],[Audio Duration (in secs)]]&gt;180,"Greater than 3 Minutes","Less than 3 Minutes")</f>
        <v>Greater than 3 Minutes</v>
      </c>
      <c r="AP40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09" t="str">
        <f>IFERROR(VLOOKUP(Table1[[#This Row],[சாதி/Caste]],MApping!$E$1:$F$10,2,0),"Others")</f>
        <v>Others</v>
      </c>
      <c r="AR409">
        <f>VLOOKUP(Table1[[#This Row],[பாலினம்/Gender]],Factor!$F$26:$I$28,4,0)</f>
        <v>0.8936170212765957</v>
      </c>
      <c r="AS409">
        <f>VLOOKUP(Table1[[#This Row],[பதிலளித்தவரின் வயது/Age Group]],Factor!$F$35:$I$39,4,0)</f>
        <v>1.2824427480916032</v>
      </c>
      <c r="AT409">
        <f>VLOOKUP(Table1[[#This Row],[பதிலளித்தவரின் வயது/Age Group]]&amp;Table1[[#This Row],[பாலினம்/Gender]],Factor!$A$45:$G$53,7,0)</f>
        <v>0.95454545454545459</v>
      </c>
      <c r="AU40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09">
        <f>VLOOKUP(Table1[[#This Row],[Rev Caste]],Factor!$F$59:$I$68,4,0)</f>
        <v>5.9154929577464786E-2</v>
      </c>
      <c r="AW409">
        <f>Table1[[#This Row],[2021 Ae Factor]]*Table1[[#This Row],[Age &amp; Gender Factor]]</f>
        <v>0.95454545454545459</v>
      </c>
      <c r="AX409">
        <f t="shared" si="20"/>
        <v>10.6003209</v>
      </c>
      <c r="AY409">
        <f t="shared" si="21"/>
        <v>78.541331200000002</v>
      </c>
    </row>
    <row r="410" spans="1:51" x14ac:dyDescent="0.25">
      <c r="A410" s="12" t="s">
        <v>2472</v>
      </c>
      <c r="B410" s="12" t="s">
        <v>2473</v>
      </c>
      <c r="C410" s="13">
        <v>45876</v>
      </c>
      <c r="D410" s="12" t="s">
        <v>2474</v>
      </c>
      <c r="E410" s="12" t="s">
        <v>2469</v>
      </c>
      <c r="F410" s="12" t="s">
        <v>2475</v>
      </c>
      <c r="G410" s="12">
        <v>477</v>
      </c>
      <c r="H410" s="12" t="s">
        <v>37</v>
      </c>
      <c r="I410" s="12" t="s">
        <v>1283</v>
      </c>
      <c r="J410" s="12" t="s">
        <v>1284</v>
      </c>
      <c r="K410" s="12" t="s">
        <v>51</v>
      </c>
      <c r="L410" s="12" t="s">
        <v>52</v>
      </c>
      <c r="M410" s="12" t="s">
        <v>52</v>
      </c>
      <c r="N410" s="12" t="s">
        <v>2476</v>
      </c>
      <c r="O410" s="12" t="s">
        <v>136</v>
      </c>
      <c r="P410" s="12">
        <v>9597654491</v>
      </c>
      <c r="Q410" s="12" t="s">
        <v>39</v>
      </c>
      <c r="R410" s="12" t="s">
        <v>57</v>
      </c>
      <c r="S410" s="12" t="s">
        <v>58</v>
      </c>
      <c r="T410" s="12" t="s">
        <v>138</v>
      </c>
      <c r="U410" s="12" t="s">
        <v>302</v>
      </c>
      <c r="V410" s="12" t="s">
        <v>61</v>
      </c>
      <c r="W410" s="1" t="s">
        <v>441</v>
      </c>
      <c r="X410" s="12" t="s">
        <v>296</v>
      </c>
      <c r="Y410" s="12" t="s">
        <v>38</v>
      </c>
      <c r="Z410" s="12" t="s">
        <v>127</v>
      </c>
      <c r="AA410" s="12" t="s">
        <v>139</v>
      </c>
      <c r="AB410" s="12" t="s">
        <v>59</v>
      </c>
      <c r="AC410" s="12" t="s">
        <v>66</v>
      </c>
      <c r="AD410" s="12" t="s">
        <v>67</v>
      </c>
      <c r="AE410" s="12" t="s">
        <v>68</v>
      </c>
      <c r="AF410" s="12" t="s">
        <v>69</v>
      </c>
      <c r="AG410" s="12" t="s">
        <v>89</v>
      </c>
      <c r="AH410" s="12" t="s">
        <v>2827</v>
      </c>
      <c r="AI410" s="1" t="str">
        <f>IFERROR(_xlfn.XLOOKUP(Table1[[#This Row],[Audio Url]],Qc!C:C,Qc!F:F),"")</f>
        <v>caste didnt mention here (ambalkaarar)</v>
      </c>
      <c r="AJ410" s="12" t="s">
        <v>38</v>
      </c>
      <c r="AK410" s="12" t="s">
        <v>38</v>
      </c>
      <c r="AL410" s="12" t="s">
        <v>38</v>
      </c>
      <c r="AM410" s="12" t="s">
        <v>43</v>
      </c>
      <c r="AN410" s="1" t="s">
        <v>2243</v>
      </c>
      <c r="AO410" t="str">
        <f>IF(Table1[[#This Row],[Audio Duration (in secs)]]&gt;180,"Greater than 3 Minutes","Less than 3 Minutes")</f>
        <v>Greater than 3 Minutes</v>
      </c>
      <c r="AP41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10" t="str">
        <f>IFERROR(VLOOKUP(Table1[[#This Row],[சாதி/Caste]],MApping!$E$1:$F$10,2,0),"Others")</f>
        <v>Others</v>
      </c>
      <c r="AR410">
        <f>VLOOKUP(Table1[[#This Row],[பாலினம்/Gender]],Factor!$F$26:$I$28,4,0)</f>
        <v>0.8936170212765957</v>
      </c>
      <c r="AS410">
        <f>VLOOKUP(Table1[[#This Row],[பதிலளித்தவரின் வயது/Age Group]],Factor!$F$35:$I$39,4,0)</f>
        <v>0.84</v>
      </c>
      <c r="AT410">
        <f>VLOOKUP(Table1[[#This Row],[பதிலளித்தவரின் வயது/Age Group]]&amp;Table1[[#This Row],[பாலினம்/Gender]],Factor!$A$45:$G$53,7,0)</f>
        <v>0.875</v>
      </c>
      <c r="AU41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0">
        <f>VLOOKUP(Table1[[#This Row],[Rev Caste]],Factor!$F$59:$I$68,4,0)</f>
        <v>5.9154929577464786E-2</v>
      </c>
      <c r="AW410">
        <f>Table1[[#This Row],[2021 Ae Factor]]*Table1[[#This Row],[Age &amp; Gender Factor]]</f>
        <v>0.5179419497505795</v>
      </c>
      <c r="AX410">
        <f t="shared" si="20"/>
        <v>10.6002297</v>
      </c>
      <c r="AY410">
        <f t="shared" si="21"/>
        <v>78.541772699999996</v>
      </c>
    </row>
    <row r="411" spans="1:51" x14ac:dyDescent="0.25">
      <c r="A411" s="12" t="s">
        <v>2477</v>
      </c>
      <c r="B411" s="12" t="s">
        <v>2478</v>
      </c>
      <c r="C411" s="13">
        <v>45876</v>
      </c>
      <c r="D411" s="12" t="s">
        <v>2479</v>
      </c>
      <c r="E411" s="12" t="s">
        <v>2480</v>
      </c>
      <c r="F411" s="12" t="s">
        <v>2481</v>
      </c>
      <c r="G411" s="12">
        <v>368</v>
      </c>
      <c r="H411" s="12" t="s">
        <v>37</v>
      </c>
      <c r="I411" s="12" t="s">
        <v>2102</v>
      </c>
      <c r="J411" s="12" t="s">
        <v>2103</v>
      </c>
      <c r="K411" s="12" t="s">
        <v>51</v>
      </c>
      <c r="L411" s="12" t="s">
        <v>52</v>
      </c>
      <c r="M411" s="12" t="s">
        <v>52</v>
      </c>
      <c r="N411" s="12" t="s">
        <v>2482</v>
      </c>
      <c r="O411" s="12" t="s">
        <v>136</v>
      </c>
      <c r="P411" s="12">
        <v>8508179745</v>
      </c>
      <c r="Q411" s="12" t="s">
        <v>82</v>
      </c>
      <c r="R411" s="12" t="s">
        <v>98</v>
      </c>
      <c r="S411" s="12" t="s">
        <v>58</v>
      </c>
      <c r="T411" s="12" t="s">
        <v>138</v>
      </c>
      <c r="U411" s="12" t="s">
        <v>60</v>
      </c>
      <c r="V411" s="12" t="s">
        <v>61</v>
      </c>
      <c r="W411" s="12" t="s">
        <v>62</v>
      </c>
      <c r="X411" s="12" t="s">
        <v>102</v>
      </c>
      <c r="Y411" s="12" t="s">
        <v>176</v>
      </c>
      <c r="Z411" s="12" t="s">
        <v>64</v>
      </c>
      <c r="AA411" s="12" t="s">
        <v>38</v>
      </c>
      <c r="AB411" s="12" t="s">
        <v>65</v>
      </c>
      <c r="AC411" s="12" t="s">
        <v>86</v>
      </c>
      <c r="AD411" s="12" t="s">
        <v>67</v>
      </c>
      <c r="AE411" s="12" t="s">
        <v>624</v>
      </c>
      <c r="AF411" s="12" t="s">
        <v>383</v>
      </c>
      <c r="AG411" s="12" t="s">
        <v>118</v>
      </c>
      <c r="AH411" s="12" t="s">
        <v>90</v>
      </c>
      <c r="AI411" s="1">
        <f>IFERROR(_xlfn.XLOOKUP(Table1[[#This Row],[Audio Url]],Qc!C:C,Qc!F:F),"")</f>
        <v>0</v>
      </c>
      <c r="AJ411" s="12" t="s">
        <v>38</v>
      </c>
      <c r="AK411" s="12" t="s">
        <v>38</v>
      </c>
      <c r="AL411" s="12" t="s">
        <v>38</v>
      </c>
      <c r="AM411" s="12" t="s">
        <v>43</v>
      </c>
      <c r="AN411" s="1" t="s">
        <v>2243</v>
      </c>
      <c r="AO411" t="str">
        <f>IF(Table1[[#This Row],[Audio Duration (in secs)]]&gt;180,"Greater than 3 Minutes","Less than 3 Minutes")</f>
        <v>Greater than 3 Minutes</v>
      </c>
      <c r="AP41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11" t="str">
        <f>IFERROR(VLOOKUP(Table1[[#This Row],[சாதி/Caste]],MApping!$E$1:$F$10,2,0),"Others")</f>
        <v>MUKKULATHOR</v>
      </c>
      <c r="AR411">
        <f>VLOOKUP(Table1[[#This Row],[பாலினம்/Gender]],Factor!$F$26:$I$28,4,0)</f>
        <v>0.8936170212765957</v>
      </c>
      <c r="AS411">
        <f>VLOOKUP(Table1[[#This Row],[பதிலளித்தவரின் வயது/Age Group]],Factor!$F$35:$I$39,4,0)</f>
        <v>0.84848484848484851</v>
      </c>
      <c r="AT411">
        <f>VLOOKUP(Table1[[#This Row],[பதிலளித்தவரின் வயது/Age Group]]&amp;Table1[[#This Row],[பாலினம்/Gender]],Factor!$A$45:$G$53,7,0)</f>
        <v>0.70000000000000007</v>
      </c>
      <c r="AU41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1">
        <f>VLOOKUP(Table1[[#This Row],[Rev Caste]],Factor!$F$59:$I$68,4,0)</f>
        <v>1.1057142857142856</v>
      </c>
      <c r="AW411">
        <f>Table1[[#This Row],[2021 Ae Factor]]*Table1[[#This Row],[Age &amp; Gender Factor]]</f>
        <v>0.41435355980046362</v>
      </c>
      <c r="AX411">
        <f t="shared" si="20"/>
        <v>10.596539099999999</v>
      </c>
      <c r="AY411">
        <f t="shared" si="21"/>
        <v>78.543452599999995</v>
      </c>
    </row>
    <row r="412" spans="1:51" x14ac:dyDescent="0.25">
      <c r="A412" s="12" t="s">
        <v>2484</v>
      </c>
      <c r="B412" s="12" t="s">
        <v>2485</v>
      </c>
      <c r="C412" s="13">
        <v>45876</v>
      </c>
      <c r="D412" s="12" t="s">
        <v>2396</v>
      </c>
      <c r="E412" s="12" t="s">
        <v>2397</v>
      </c>
      <c r="F412" s="12" t="s">
        <v>2486</v>
      </c>
      <c r="G412" s="12">
        <v>247</v>
      </c>
      <c r="H412" s="12" t="s">
        <v>37</v>
      </c>
      <c r="I412" s="12" t="s">
        <v>1291</v>
      </c>
      <c r="J412" s="12" t="s">
        <v>1292</v>
      </c>
      <c r="K412" s="12" t="s">
        <v>51</v>
      </c>
      <c r="L412" s="12" t="s">
        <v>52</v>
      </c>
      <c r="M412" s="12" t="s">
        <v>52</v>
      </c>
      <c r="N412" s="12" t="s">
        <v>2487</v>
      </c>
      <c r="O412" s="12" t="s">
        <v>136</v>
      </c>
      <c r="P412" s="12">
        <v>9940869485</v>
      </c>
      <c r="Q412" s="12" t="s">
        <v>82</v>
      </c>
      <c r="R412" s="12" t="s">
        <v>137</v>
      </c>
      <c r="S412" s="12" t="s">
        <v>58</v>
      </c>
      <c r="T412" s="12" t="s">
        <v>99</v>
      </c>
      <c r="U412" s="12" t="s">
        <v>84</v>
      </c>
      <c r="V412" s="12" t="s">
        <v>100</v>
      </c>
      <c r="W412" s="12" t="s">
        <v>101</v>
      </c>
      <c r="X412" s="12" t="s">
        <v>102</v>
      </c>
      <c r="Y412" s="12" t="s">
        <v>96</v>
      </c>
      <c r="Z412" s="12" t="s">
        <v>127</v>
      </c>
      <c r="AA412" s="12" t="s">
        <v>61</v>
      </c>
      <c r="AB412" s="12" t="s">
        <v>59</v>
      </c>
      <c r="AC412" s="12" t="s">
        <v>128</v>
      </c>
      <c r="AD412" s="12" t="s">
        <v>103</v>
      </c>
      <c r="AE412" s="12" t="s">
        <v>102</v>
      </c>
      <c r="AF412" s="12" t="s">
        <v>383</v>
      </c>
      <c r="AG412" s="12" t="s">
        <v>89</v>
      </c>
      <c r="AH412" s="12" t="s">
        <v>270</v>
      </c>
      <c r="AI412" s="1">
        <f>IFERROR(_xlfn.XLOOKUP(Table1[[#This Row],[Audio Url]],Qc!C:C,Qc!F:F),"")</f>
        <v>0</v>
      </c>
      <c r="AJ412" s="12" t="s">
        <v>38</v>
      </c>
      <c r="AK412" s="12" t="s">
        <v>38</v>
      </c>
      <c r="AL412" s="12" t="s">
        <v>38</v>
      </c>
      <c r="AM412" s="12" t="s">
        <v>43</v>
      </c>
      <c r="AN412" s="1" t="s">
        <v>2243</v>
      </c>
      <c r="AO412" t="str">
        <f>IF(Table1[[#This Row],[Audio Duration (in secs)]]&gt;180,"Greater than 3 Minutes","Less than 3 Minutes")</f>
        <v>Greater than 3 Minutes</v>
      </c>
      <c r="AP41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12" t="str">
        <f>IFERROR(VLOOKUP(Table1[[#This Row],[சாதி/Caste]],MApping!$E$1:$F$10,2,0),"Others")</f>
        <v>MUTTARAIYAR</v>
      </c>
      <c r="AR412">
        <f>VLOOKUP(Table1[[#This Row],[பாலினம்/Gender]],Factor!$F$26:$I$28,4,0)</f>
        <v>0.8936170212765957</v>
      </c>
      <c r="AS412">
        <f>VLOOKUP(Table1[[#This Row],[பதிலளித்தவரின் வயது/Age Group]],Factor!$F$35:$I$39,4,0)</f>
        <v>0.84848484848484851</v>
      </c>
      <c r="AT412">
        <f>VLOOKUP(Table1[[#This Row],[பதிலளித்தவரின் வயது/Age Group]]&amp;Table1[[#This Row],[பாலினம்/Gender]],Factor!$A$45:$G$53,7,0)</f>
        <v>0.70000000000000007</v>
      </c>
      <c r="AU41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12">
        <f>VLOOKUP(Table1[[#This Row],[Rev Caste]],Factor!$F$59:$I$68,4,0)</f>
        <v>2.0275862068965518</v>
      </c>
      <c r="AW412">
        <f>Table1[[#This Row],[2021 Ae Factor]]*Table1[[#This Row],[Age &amp; Gender Factor]]</f>
        <v>1.4008399512072141</v>
      </c>
      <c r="AX412">
        <f t="shared" si="20"/>
        <v>10.601359</v>
      </c>
      <c r="AY412">
        <f t="shared" si="21"/>
        <v>78.544257500000001</v>
      </c>
    </row>
    <row r="413" spans="1:51" x14ac:dyDescent="0.25">
      <c r="A413" s="12" t="s">
        <v>2488</v>
      </c>
      <c r="B413" s="12" t="s">
        <v>2489</v>
      </c>
      <c r="C413" s="13">
        <v>45876</v>
      </c>
      <c r="D413" s="12" t="s">
        <v>2490</v>
      </c>
      <c r="E413" s="12" t="s">
        <v>2491</v>
      </c>
      <c r="F413" s="12" t="s">
        <v>2492</v>
      </c>
      <c r="G413" s="12">
        <v>260</v>
      </c>
      <c r="H413" s="12" t="s">
        <v>37</v>
      </c>
      <c r="I413" s="12" t="s">
        <v>1291</v>
      </c>
      <c r="J413" s="12" t="s">
        <v>1292</v>
      </c>
      <c r="K413" s="12" t="s">
        <v>51</v>
      </c>
      <c r="L413" s="12" t="s">
        <v>52</v>
      </c>
      <c r="M413" s="12" t="s">
        <v>52</v>
      </c>
      <c r="N413" s="12" t="s">
        <v>2493</v>
      </c>
      <c r="O413" s="12" t="s">
        <v>136</v>
      </c>
      <c r="P413" s="12">
        <v>8760239291</v>
      </c>
      <c r="Q413" s="12" t="s">
        <v>82</v>
      </c>
      <c r="R413" s="12" t="s">
        <v>220</v>
      </c>
      <c r="S413" s="12" t="s">
        <v>58</v>
      </c>
      <c r="T413" s="12" t="s">
        <v>138</v>
      </c>
      <c r="U413" s="12" t="s">
        <v>84</v>
      </c>
      <c r="V413" s="12" t="s">
        <v>61</v>
      </c>
      <c r="W413" s="12" t="s">
        <v>126</v>
      </c>
      <c r="X413" s="12" t="s">
        <v>63</v>
      </c>
      <c r="Y413" s="12" t="s">
        <v>38</v>
      </c>
      <c r="Z413" s="12" t="s">
        <v>127</v>
      </c>
      <c r="AA413" s="12" t="s">
        <v>139</v>
      </c>
      <c r="AB413" s="12" t="s">
        <v>85</v>
      </c>
      <c r="AC413" s="12" t="s">
        <v>128</v>
      </c>
      <c r="AD413" s="12" t="s">
        <v>116</v>
      </c>
      <c r="AE413" s="12" t="s">
        <v>68</v>
      </c>
      <c r="AF413" s="12" t="s">
        <v>117</v>
      </c>
      <c r="AG413" s="12" t="s">
        <v>118</v>
      </c>
      <c r="AH413" s="12" t="s">
        <v>119</v>
      </c>
      <c r="AI413" s="1">
        <f>IFERROR(_xlfn.XLOOKUP(Table1[[#This Row],[Audio Url]],Qc!C:C,Qc!F:F),"")</f>
        <v>0</v>
      </c>
      <c r="AJ413" s="12" t="s">
        <v>38</v>
      </c>
      <c r="AK413" s="12" t="s">
        <v>38</v>
      </c>
      <c r="AL413" s="12" t="s">
        <v>38</v>
      </c>
      <c r="AM413" s="12" t="s">
        <v>43</v>
      </c>
      <c r="AN413" s="1" t="s">
        <v>2243</v>
      </c>
      <c r="AO413" t="str">
        <f>IF(Table1[[#This Row],[Audio Duration (in secs)]]&gt;180,"Greater than 3 Minutes","Less than 3 Minutes")</f>
        <v>Greater than 3 Minutes</v>
      </c>
      <c r="AP41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13" t="str">
        <f>IFERROR(VLOOKUP(Table1[[#This Row],[சாதி/Caste]],MApping!$E$1:$F$10,2,0),"Others")</f>
        <v>PALLAR SC</v>
      </c>
      <c r="AR413">
        <f>VLOOKUP(Table1[[#This Row],[பாலினம்/Gender]],Factor!$F$26:$I$28,4,0)</f>
        <v>0.8936170212765957</v>
      </c>
      <c r="AS413">
        <f>VLOOKUP(Table1[[#This Row],[பதிலளித்தவரின் வயது/Age Group]],Factor!$F$35:$I$39,4,0)</f>
        <v>0.84848484848484851</v>
      </c>
      <c r="AT413">
        <f>VLOOKUP(Table1[[#This Row],[பதிலளித்தவரின் வயது/Age Group]]&amp;Table1[[#This Row],[பாலினம்/Gender]],Factor!$A$45:$G$53,7,0)</f>
        <v>0.70000000000000007</v>
      </c>
      <c r="AU41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3">
        <f>VLOOKUP(Table1[[#This Row],[Rev Caste]],Factor!$F$59:$I$68,4,0)</f>
        <v>2.1</v>
      </c>
      <c r="AW413">
        <f>Table1[[#This Row],[2021 Ae Factor]]*Table1[[#This Row],[Age &amp; Gender Factor]]</f>
        <v>0.41435355980046362</v>
      </c>
      <c r="AX413">
        <f t="shared" si="20"/>
        <v>10.600830200000001</v>
      </c>
      <c r="AY413">
        <f t="shared" si="21"/>
        <v>78.542731399999994</v>
      </c>
    </row>
    <row r="414" spans="1:51" x14ac:dyDescent="0.25">
      <c r="A414" s="12" t="s">
        <v>2494</v>
      </c>
      <c r="B414" s="12" t="s">
        <v>2495</v>
      </c>
      <c r="C414" s="13">
        <v>45876</v>
      </c>
      <c r="D414" s="12" t="s">
        <v>2496</v>
      </c>
      <c r="E414" s="12" t="s">
        <v>1511</v>
      </c>
      <c r="F414" s="12" t="s">
        <v>2497</v>
      </c>
      <c r="G414" s="12">
        <v>293</v>
      </c>
      <c r="H414" s="12" t="s">
        <v>37</v>
      </c>
      <c r="I414" s="12" t="s">
        <v>1283</v>
      </c>
      <c r="J414" s="12" t="s">
        <v>1284</v>
      </c>
      <c r="K414" s="12" t="s">
        <v>51</v>
      </c>
      <c r="L414" s="12" t="s">
        <v>52</v>
      </c>
      <c r="M414" s="12" t="s">
        <v>52</v>
      </c>
      <c r="N414" s="12" t="s">
        <v>2498</v>
      </c>
      <c r="O414" s="12" t="s">
        <v>136</v>
      </c>
      <c r="P414" s="12">
        <v>9600303803</v>
      </c>
      <c r="Q414" s="12" t="s">
        <v>39</v>
      </c>
      <c r="R414" s="12" t="s">
        <v>137</v>
      </c>
      <c r="S414" s="12" t="s">
        <v>58</v>
      </c>
      <c r="T414" s="12" t="s">
        <v>59</v>
      </c>
      <c r="U414" s="12" t="s">
        <v>60</v>
      </c>
      <c r="V414" s="12" t="s">
        <v>61</v>
      </c>
      <c r="W414" s="12" t="s">
        <v>62</v>
      </c>
      <c r="X414" s="12" t="s">
        <v>296</v>
      </c>
      <c r="Y414" s="12" t="s">
        <v>38</v>
      </c>
      <c r="Z414" s="12" t="s">
        <v>64</v>
      </c>
      <c r="AA414" s="12" t="s">
        <v>38</v>
      </c>
      <c r="AB414" s="12" t="s">
        <v>65</v>
      </c>
      <c r="AC414" s="12" t="s">
        <v>86</v>
      </c>
      <c r="AD414" s="12" t="s">
        <v>67</v>
      </c>
      <c r="AE414" s="12" t="s">
        <v>68</v>
      </c>
      <c r="AF414" s="12" t="s">
        <v>69</v>
      </c>
      <c r="AG414" s="12" t="s">
        <v>89</v>
      </c>
      <c r="AH414" s="12" t="s">
        <v>2746</v>
      </c>
      <c r="AI414" s="1" t="str">
        <f>IFERROR(_xlfn.XLOOKUP(Table1[[#This Row],[Audio Url]],Qc!C:C,Qc!F:F),"")</f>
        <v>caste didnt mention here (chettiyar)</v>
      </c>
      <c r="AJ414" s="12" t="s">
        <v>38</v>
      </c>
      <c r="AK414" s="12" t="s">
        <v>38</v>
      </c>
      <c r="AL414" s="12" t="s">
        <v>38</v>
      </c>
      <c r="AM414" s="12" t="s">
        <v>43</v>
      </c>
      <c r="AN414" s="1" t="s">
        <v>2243</v>
      </c>
      <c r="AO414" t="str">
        <f>IF(Table1[[#This Row],[Audio Duration (in secs)]]&gt;180,"Greater than 3 Minutes","Less than 3 Minutes")</f>
        <v>Greater than 3 Minutes</v>
      </c>
      <c r="AP41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14" t="str">
        <f>IFERROR(VLOOKUP(Table1[[#This Row],[சாதி/Caste]],MApping!$E$1:$F$10,2,0),"Others")</f>
        <v>Others</v>
      </c>
      <c r="AR414">
        <f>VLOOKUP(Table1[[#This Row],[பாலினம்/Gender]],Factor!$F$26:$I$28,4,0)</f>
        <v>0.8936170212765957</v>
      </c>
      <c r="AS414">
        <f>VLOOKUP(Table1[[#This Row],[பதிலளித்தவரின் வயது/Age Group]],Factor!$F$35:$I$39,4,0)</f>
        <v>0.84</v>
      </c>
      <c r="AT414">
        <f>VLOOKUP(Table1[[#This Row],[பதிலளித்தவரின் வயது/Age Group]]&amp;Table1[[#This Row],[பாலினம்/Gender]],Factor!$A$45:$G$53,7,0)</f>
        <v>0.875</v>
      </c>
      <c r="AU41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4">
        <f>VLOOKUP(Table1[[#This Row],[Rev Caste]],Factor!$F$59:$I$68,4,0)</f>
        <v>5.9154929577464786E-2</v>
      </c>
      <c r="AW414">
        <f>Table1[[#This Row],[2021 Ae Factor]]*Table1[[#This Row],[Age &amp; Gender Factor]]</f>
        <v>0.5179419497505795</v>
      </c>
      <c r="AX414">
        <f t="shared" si="20"/>
        <v>10.5996398</v>
      </c>
      <c r="AY414">
        <f t="shared" si="21"/>
        <v>78.548123399999994</v>
      </c>
    </row>
    <row r="415" spans="1:51" x14ac:dyDescent="0.25">
      <c r="A415" s="12" t="s">
        <v>2499</v>
      </c>
      <c r="B415" s="12" t="s">
        <v>2500</v>
      </c>
      <c r="C415" s="13">
        <v>45876</v>
      </c>
      <c r="D415" s="12" t="s">
        <v>2501</v>
      </c>
      <c r="E415" s="12" t="s">
        <v>2491</v>
      </c>
      <c r="F415" s="12" t="s">
        <v>2502</v>
      </c>
      <c r="G415" s="12">
        <v>241</v>
      </c>
      <c r="H415" s="12" t="s">
        <v>37</v>
      </c>
      <c r="I415" s="12" t="s">
        <v>1283</v>
      </c>
      <c r="J415" s="12" t="s">
        <v>1284</v>
      </c>
      <c r="K415" s="12" t="s">
        <v>51</v>
      </c>
      <c r="L415" s="12" t="s">
        <v>52</v>
      </c>
      <c r="M415" s="12" t="s">
        <v>52</v>
      </c>
      <c r="N415" s="12" t="s">
        <v>2503</v>
      </c>
      <c r="O415" s="12" t="s">
        <v>136</v>
      </c>
      <c r="P415" s="12">
        <v>9500406440</v>
      </c>
      <c r="Q415" s="12" t="s">
        <v>56</v>
      </c>
      <c r="R415" s="12" t="s">
        <v>137</v>
      </c>
      <c r="S415" s="12" t="s">
        <v>58</v>
      </c>
      <c r="T415" s="12" t="s">
        <v>59</v>
      </c>
      <c r="U415" s="12" t="s">
        <v>60</v>
      </c>
      <c r="V415" s="12" t="s">
        <v>61</v>
      </c>
      <c r="W415" s="12" t="s">
        <v>62</v>
      </c>
      <c r="X415" s="12" t="s">
        <v>63</v>
      </c>
      <c r="Y415" s="12" t="s">
        <v>38</v>
      </c>
      <c r="Z415" s="12" t="s">
        <v>64</v>
      </c>
      <c r="AA415" s="12" t="s">
        <v>38</v>
      </c>
      <c r="AB415" s="12" t="s">
        <v>59</v>
      </c>
      <c r="AC415" s="12" t="s">
        <v>86</v>
      </c>
      <c r="AD415" s="12" t="s">
        <v>67</v>
      </c>
      <c r="AE415" s="12" t="s">
        <v>68</v>
      </c>
      <c r="AF415" s="12" t="s">
        <v>69</v>
      </c>
      <c r="AG415" s="12" t="s">
        <v>89</v>
      </c>
      <c r="AH415" s="12" t="s">
        <v>90</v>
      </c>
      <c r="AI415" s="1" t="str">
        <f>IFERROR(_xlfn.XLOOKUP(Table1[[#This Row],[Audio Url]],Qc!C:C,Qc!F:F),"")</f>
        <v>caste didnt mention here (sc , Paraiyar)</v>
      </c>
      <c r="AJ415" s="12" t="s">
        <v>38</v>
      </c>
      <c r="AK415" s="12" t="s">
        <v>38</v>
      </c>
      <c r="AL415" s="12" t="s">
        <v>38</v>
      </c>
      <c r="AM415" s="12" t="s">
        <v>43</v>
      </c>
      <c r="AN415" s="1" t="s">
        <v>2243</v>
      </c>
      <c r="AO415" t="str">
        <f>IF(Table1[[#This Row],[Audio Duration (in secs)]]&gt;180,"Greater than 3 Minutes","Less than 3 Minutes")</f>
        <v>Greater than 3 Minutes</v>
      </c>
      <c r="AP41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15" t="str">
        <f>IFERROR(VLOOKUP(Table1[[#This Row],[சாதி/Caste]],MApping!$E$1:$F$10,2,0),"Others")</f>
        <v>MUKKULATHOR</v>
      </c>
      <c r="AR415">
        <f>VLOOKUP(Table1[[#This Row],[பாலினம்/Gender]],Factor!$F$26:$I$28,4,0)</f>
        <v>0.8936170212765957</v>
      </c>
      <c r="AS415">
        <f>VLOOKUP(Table1[[#This Row],[பதிலளித்தவரின் வயது/Age Group]],Factor!$F$35:$I$39,4,0)</f>
        <v>1.2824427480916032</v>
      </c>
      <c r="AT415">
        <f>VLOOKUP(Table1[[#This Row],[பதிலளித்தவரின் வயது/Age Group]]&amp;Table1[[#This Row],[பாலினம்/Gender]],Factor!$A$45:$G$53,7,0)</f>
        <v>0.95454545454545459</v>
      </c>
      <c r="AU41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5">
        <f>VLOOKUP(Table1[[#This Row],[Rev Caste]],Factor!$F$59:$I$68,4,0)</f>
        <v>1.1057142857142856</v>
      </c>
      <c r="AW415">
        <f>Table1[[#This Row],[2021 Ae Factor]]*Table1[[#This Row],[Age &amp; Gender Factor]]</f>
        <v>0.56502758154608668</v>
      </c>
      <c r="AX415">
        <f t="shared" si="20"/>
        <v>10.6009083</v>
      </c>
      <c r="AY415">
        <f t="shared" si="21"/>
        <v>78.542590000000004</v>
      </c>
    </row>
    <row r="416" spans="1:51" x14ac:dyDescent="0.25">
      <c r="A416" s="12" t="s">
        <v>2504</v>
      </c>
      <c r="B416" s="12" t="s">
        <v>2505</v>
      </c>
      <c r="C416" s="13">
        <v>45876</v>
      </c>
      <c r="D416" s="12" t="s">
        <v>2506</v>
      </c>
      <c r="E416" s="12" t="s">
        <v>2491</v>
      </c>
      <c r="F416" s="12" t="s">
        <v>2507</v>
      </c>
      <c r="G416" s="12">
        <v>269</v>
      </c>
      <c r="H416" s="12" t="s">
        <v>37</v>
      </c>
      <c r="I416" s="12" t="s">
        <v>1291</v>
      </c>
      <c r="J416" s="12" t="s">
        <v>1292</v>
      </c>
      <c r="K416" s="12" t="s">
        <v>51</v>
      </c>
      <c r="L416" s="12" t="s">
        <v>52</v>
      </c>
      <c r="M416" s="12" t="s">
        <v>52</v>
      </c>
      <c r="N416" s="12" t="s">
        <v>2508</v>
      </c>
      <c r="O416" s="12" t="s">
        <v>55</v>
      </c>
      <c r="P416" s="12">
        <v>8072658976</v>
      </c>
      <c r="Q416" s="12" t="s">
        <v>82</v>
      </c>
      <c r="R416" s="12" t="s">
        <v>220</v>
      </c>
      <c r="S416" s="12" t="s">
        <v>114</v>
      </c>
      <c r="T416" s="12" t="s">
        <v>59</v>
      </c>
      <c r="U416" s="12" t="s">
        <v>60</v>
      </c>
      <c r="V416" s="12" t="s">
        <v>61</v>
      </c>
      <c r="W416" s="12" t="s">
        <v>62</v>
      </c>
      <c r="X416" s="12" t="s">
        <v>102</v>
      </c>
      <c r="Y416" s="12" t="s">
        <v>289</v>
      </c>
      <c r="Z416" s="12" t="s">
        <v>127</v>
      </c>
      <c r="AA416" s="12" t="s">
        <v>88</v>
      </c>
      <c r="AB416" s="12" t="s">
        <v>65</v>
      </c>
      <c r="AC416" s="12" t="s">
        <v>66</v>
      </c>
      <c r="AD416" s="12" t="s">
        <v>67</v>
      </c>
      <c r="AE416" s="12" t="s">
        <v>68</v>
      </c>
      <c r="AF416" s="12" t="s">
        <v>117</v>
      </c>
      <c r="AG416" s="12" t="s">
        <v>118</v>
      </c>
      <c r="AH416" s="12" t="s">
        <v>90</v>
      </c>
      <c r="AI416" s="1" t="str">
        <f>IFERROR(_xlfn.XLOOKUP(Table1[[#This Row],[Audio Url]],Qc!C:C,Qc!F:F),"")</f>
        <v>caste didnt mention here (Paraiyar)</v>
      </c>
      <c r="AJ416" s="12" t="s">
        <v>38</v>
      </c>
      <c r="AK416" s="12" t="s">
        <v>38</v>
      </c>
      <c r="AL416" s="12" t="s">
        <v>38</v>
      </c>
      <c r="AM416" s="12" t="s">
        <v>43</v>
      </c>
      <c r="AN416" s="1" t="s">
        <v>2243</v>
      </c>
      <c r="AO416" t="str">
        <f>IF(Table1[[#This Row],[Audio Duration (in secs)]]&gt;180,"Greater than 3 Minutes","Less than 3 Minutes")</f>
        <v>Greater than 3 Minutes</v>
      </c>
      <c r="AP41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16" t="str">
        <f>IFERROR(VLOOKUP(Table1[[#This Row],[சாதி/Caste]],MApping!$E$1:$F$10,2,0),"Others")</f>
        <v>MUKKULATHOR</v>
      </c>
      <c r="AR416">
        <f>VLOOKUP(Table1[[#This Row],[பாலினம்/Gender]],Factor!$F$26:$I$28,4,0)</f>
        <v>1.1351351351351351</v>
      </c>
      <c r="AS416">
        <f>VLOOKUP(Table1[[#This Row],[பதிலளித்தவரின் வயது/Age Group]],Factor!$F$35:$I$39,4,0)</f>
        <v>0.84848484848484851</v>
      </c>
      <c r="AT416">
        <f>VLOOKUP(Table1[[#This Row],[பதிலளித்தவரின் வயது/Age Group]]&amp;Table1[[#This Row],[பாலினம்/Gender]],Factor!$A$45:$G$53,7,0)</f>
        <v>1.0769230769230769</v>
      </c>
      <c r="AU41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6">
        <f>VLOOKUP(Table1[[#This Row],[Rev Caste]],Factor!$F$59:$I$68,4,0)</f>
        <v>1.1057142857142856</v>
      </c>
      <c r="AW416">
        <f>Table1[[#This Row],[2021 Ae Factor]]*Table1[[#This Row],[Age &amp; Gender Factor]]</f>
        <v>0.63746701507763626</v>
      </c>
      <c r="AX416">
        <f t="shared" si="20"/>
        <v>10.600919899999999</v>
      </c>
      <c r="AY416">
        <f t="shared" si="21"/>
        <v>78.543209000000004</v>
      </c>
    </row>
    <row r="417" spans="1:51" x14ac:dyDescent="0.25">
      <c r="A417" s="12" t="s">
        <v>2509</v>
      </c>
      <c r="B417" s="12" t="s">
        <v>2510</v>
      </c>
      <c r="C417" s="13">
        <v>45876</v>
      </c>
      <c r="D417" s="12" t="s">
        <v>2511</v>
      </c>
      <c r="E417" s="12" t="s">
        <v>2512</v>
      </c>
      <c r="F417" s="12" t="s">
        <v>2513</v>
      </c>
      <c r="G417" s="12">
        <v>308</v>
      </c>
      <c r="H417" s="12" t="s">
        <v>37</v>
      </c>
      <c r="I417" s="12" t="s">
        <v>2102</v>
      </c>
      <c r="J417" s="12" t="s">
        <v>2103</v>
      </c>
      <c r="K417" s="12" t="s">
        <v>51</v>
      </c>
      <c r="L417" s="12" t="s">
        <v>52</v>
      </c>
      <c r="M417" s="12" t="s">
        <v>52</v>
      </c>
      <c r="N417" s="12" t="s">
        <v>2514</v>
      </c>
      <c r="O417" s="12" t="s">
        <v>55</v>
      </c>
      <c r="P417" s="12">
        <v>9047858515</v>
      </c>
      <c r="Q417" s="12" t="s">
        <v>39</v>
      </c>
      <c r="R417" s="12" t="s">
        <v>220</v>
      </c>
      <c r="S417" s="12" t="s">
        <v>1886</v>
      </c>
      <c r="T417" s="12" t="s">
        <v>138</v>
      </c>
      <c r="U417" s="12" t="s">
        <v>302</v>
      </c>
      <c r="V417" s="12" t="s">
        <v>61</v>
      </c>
      <c r="W417" s="12" t="s">
        <v>62</v>
      </c>
      <c r="X417" s="12" t="s">
        <v>63</v>
      </c>
      <c r="Y417" s="12" t="s">
        <v>38</v>
      </c>
      <c r="Z417" s="12" t="s">
        <v>64</v>
      </c>
      <c r="AA417" s="12" t="s">
        <v>38</v>
      </c>
      <c r="AB417" s="12" t="s">
        <v>65</v>
      </c>
      <c r="AC417" s="12" t="s">
        <v>86</v>
      </c>
      <c r="AD417" s="12" t="s">
        <v>87</v>
      </c>
      <c r="AE417" s="12" t="s">
        <v>68</v>
      </c>
      <c r="AF417" s="12" t="s">
        <v>117</v>
      </c>
      <c r="AG417" s="12" t="s">
        <v>118</v>
      </c>
      <c r="AH417" s="12" t="s">
        <v>90</v>
      </c>
      <c r="AI417" s="1">
        <f>IFERROR(_xlfn.XLOOKUP(Table1[[#This Row],[Audio Url]],Qc!C:C,Qc!F:F),"")</f>
        <v>0</v>
      </c>
      <c r="AJ417" s="12" t="s">
        <v>38</v>
      </c>
      <c r="AK417" s="12" t="s">
        <v>38</v>
      </c>
      <c r="AL417" s="12" t="s">
        <v>38</v>
      </c>
      <c r="AM417" s="12" t="s">
        <v>43</v>
      </c>
      <c r="AN417" s="1" t="s">
        <v>2243</v>
      </c>
      <c r="AO417" t="str">
        <f>IF(Table1[[#This Row],[Audio Duration (in secs)]]&gt;180,"Greater than 3 Minutes","Less than 3 Minutes")</f>
        <v>Greater than 3 Minutes</v>
      </c>
      <c r="AP41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17" t="str">
        <f>IFERROR(VLOOKUP(Table1[[#This Row],[சாதி/Caste]],MApping!$E$1:$F$10,2,0),"Others")</f>
        <v>MUKKULATHOR</v>
      </c>
      <c r="AR417">
        <f>VLOOKUP(Table1[[#This Row],[பாலினம்/Gender]],Factor!$F$26:$I$28,4,0)</f>
        <v>1.1351351351351351</v>
      </c>
      <c r="AS417">
        <f>VLOOKUP(Table1[[#This Row],[பதிலளித்தவரின் வயது/Age Group]],Factor!$F$35:$I$39,4,0)</f>
        <v>0.84</v>
      </c>
      <c r="AT417">
        <f>VLOOKUP(Table1[[#This Row],[பதிலளித்தவரின் வயது/Age Group]]&amp;Table1[[#This Row],[பாலினம்/Gender]],Factor!$A$45:$G$53,7,0)</f>
        <v>0.80769230769230771</v>
      </c>
      <c r="AU41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7">
        <f>VLOOKUP(Table1[[#This Row],[Rev Caste]],Factor!$F$59:$I$68,4,0)</f>
        <v>1.1057142857142856</v>
      </c>
      <c r="AW417">
        <f>Table1[[#This Row],[2021 Ae Factor]]*Table1[[#This Row],[Age &amp; Gender Factor]]</f>
        <v>0.47810026130822719</v>
      </c>
      <c r="AX417">
        <f t="shared" si="20"/>
        <v>10.6039897</v>
      </c>
      <c r="AY417">
        <f t="shared" si="21"/>
        <v>78.540312599999993</v>
      </c>
    </row>
    <row r="418" spans="1:51" x14ac:dyDescent="0.25">
      <c r="A418" s="12" t="s">
        <v>2515</v>
      </c>
      <c r="B418" s="12" t="s">
        <v>2516</v>
      </c>
      <c r="C418" s="13">
        <v>45876</v>
      </c>
      <c r="D418" s="12" t="s">
        <v>2517</v>
      </c>
      <c r="E418" s="12" t="s">
        <v>2359</v>
      </c>
      <c r="F418" s="12" t="s">
        <v>2518</v>
      </c>
      <c r="G418" s="12">
        <v>279</v>
      </c>
      <c r="H418" s="12" t="s">
        <v>37</v>
      </c>
      <c r="I418" s="12" t="s">
        <v>1283</v>
      </c>
      <c r="J418" s="12" t="s">
        <v>1284</v>
      </c>
      <c r="K418" s="12" t="s">
        <v>51</v>
      </c>
      <c r="L418" s="12" t="s">
        <v>52</v>
      </c>
      <c r="M418" s="12" t="s">
        <v>52</v>
      </c>
      <c r="N418" s="12" t="s">
        <v>2519</v>
      </c>
      <c r="O418" s="12" t="s">
        <v>55</v>
      </c>
      <c r="P418" s="12">
        <v>9003673909</v>
      </c>
      <c r="Q418" s="12" t="s">
        <v>39</v>
      </c>
      <c r="R418" s="12" t="s">
        <v>57</v>
      </c>
      <c r="S418" s="12" t="s">
        <v>58</v>
      </c>
      <c r="T418" s="12" t="s">
        <v>99</v>
      </c>
      <c r="U418" s="12" t="s">
        <v>84</v>
      </c>
      <c r="V418" s="12" t="s">
        <v>100</v>
      </c>
      <c r="W418" s="1" t="s">
        <v>441</v>
      </c>
      <c r="X418" s="12" t="s">
        <v>102</v>
      </c>
      <c r="Y418" s="12" t="s">
        <v>96</v>
      </c>
      <c r="Z418" s="12" t="s">
        <v>64</v>
      </c>
      <c r="AA418" s="12" t="s">
        <v>38</v>
      </c>
      <c r="AB418" s="12" t="s">
        <v>85</v>
      </c>
      <c r="AC418" s="12" t="s">
        <v>66</v>
      </c>
      <c r="AD418" s="12" t="s">
        <v>67</v>
      </c>
      <c r="AE418" s="12" t="s">
        <v>102</v>
      </c>
      <c r="AF418" s="12" t="s">
        <v>69</v>
      </c>
      <c r="AG418" s="12" t="s">
        <v>118</v>
      </c>
      <c r="AH418" s="12" t="s">
        <v>90</v>
      </c>
      <c r="AI418" s="1" t="str">
        <f>IFERROR(_xlfn.XLOOKUP(Table1[[#This Row],[Audio Url]],Qc!C:C,Qc!F:F),"")</f>
        <v>his name is chinnaiya but here mentioned wrongly, and he said paraiyar</v>
      </c>
      <c r="AJ418" s="12" t="s">
        <v>38</v>
      </c>
      <c r="AK418" s="12" t="s">
        <v>38</v>
      </c>
      <c r="AL418" s="12" t="s">
        <v>38</v>
      </c>
      <c r="AM418" s="12" t="s">
        <v>43</v>
      </c>
      <c r="AN418" s="1" t="s">
        <v>2243</v>
      </c>
      <c r="AO418" t="str">
        <f>IF(Table1[[#This Row],[Audio Duration (in secs)]]&gt;180,"Greater than 3 Minutes","Less than 3 Minutes")</f>
        <v>Greater than 3 Minutes</v>
      </c>
      <c r="AP41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18" t="str">
        <f>IFERROR(VLOOKUP(Table1[[#This Row],[சாதி/Caste]],MApping!$E$1:$F$10,2,0),"Others")</f>
        <v>MUKKULATHOR</v>
      </c>
      <c r="AR418">
        <f>VLOOKUP(Table1[[#This Row],[பாலினம்/Gender]],Factor!$F$26:$I$28,4,0)</f>
        <v>1.1351351351351351</v>
      </c>
      <c r="AS418">
        <f>VLOOKUP(Table1[[#This Row],[பதிலளித்தவரின் வயது/Age Group]],Factor!$F$35:$I$39,4,0)</f>
        <v>0.84</v>
      </c>
      <c r="AT418">
        <f>VLOOKUP(Table1[[#This Row],[பதிலளித்தவரின் வயது/Age Group]]&amp;Table1[[#This Row],[பாலினம்/Gender]],Factor!$A$45:$G$53,7,0)</f>
        <v>0.80769230769230771</v>
      </c>
      <c r="AU41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18">
        <f>VLOOKUP(Table1[[#This Row],[Rev Caste]],Factor!$F$59:$I$68,4,0)</f>
        <v>1.1057142857142856</v>
      </c>
      <c r="AW418">
        <f>Table1[[#This Row],[2021 Ae Factor]]*Table1[[#This Row],[Age &amp; Gender Factor]]</f>
        <v>1.6163537898544778</v>
      </c>
      <c r="AX418">
        <f t="shared" si="20"/>
        <v>10.5996234</v>
      </c>
      <c r="AY418">
        <f t="shared" si="21"/>
        <v>78.543784900000006</v>
      </c>
    </row>
    <row r="419" spans="1:51" x14ac:dyDescent="0.25">
      <c r="A419" s="12" t="s">
        <v>2520</v>
      </c>
      <c r="B419" s="12" t="s">
        <v>2521</v>
      </c>
      <c r="C419" s="13">
        <v>45876</v>
      </c>
      <c r="D419" s="12" t="s">
        <v>2522</v>
      </c>
      <c r="E419" s="12" t="s">
        <v>2359</v>
      </c>
      <c r="F419" s="12" t="s">
        <v>2523</v>
      </c>
      <c r="G419" s="12">
        <v>305</v>
      </c>
      <c r="H419" s="12" t="s">
        <v>37</v>
      </c>
      <c r="I419" s="12" t="s">
        <v>1291</v>
      </c>
      <c r="J419" s="12" t="s">
        <v>1292</v>
      </c>
      <c r="K419" s="12" t="s">
        <v>51</v>
      </c>
      <c r="L419" s="12" t="s">
        <v>52</v>
      </c>
      <c r="M419" s="12" t="s">
        <v>52</v>
      </c>
      <c r="N419" s="12" t="s">
        <v>2524</v>
      </c>
      <c r="O419" s="12" t="s">
        <v>136</v>
      </c>
      <c r="P419" s="12">
        <v>8489661253</v>
      </c>
      <c r="Q419" s="12" t="s">
        <v>82</v>
      </c>
      <c r="R419" s="12" t="s">
        <v>137</v>
      </c>
      <c r="S419" s="12" t="s">
        <v>114</v>
      </c>
      <c r="T419" s="12" t="s">
        <v>138</v>
      </c>
      <c r="U419" s="12" t="s">
        <v>84</v>
      </c>
      <c r="V419" s="12" t="s">
        <v>61</v>
      </c>
      <c r="W419" s="1" t="s">
        <v>441</v>
      </c>
      <c r="X419" s="12" t="s">
        <v>63</v>
      </c>
      <c r="Y419" s="12" t="s">
        <v>38</v>
      </c>
      <c r="Z419" s="12" t="s">
        <v>127</v>
      </c>
      <c r="AA419" s="12" t="s">
        <v>61</v>
      </c>
      <c r="AB419" s="12" t="s">
        <v>59</v>
      </c>
      <c r="AC419" s="12" t="s">
        <v>128</v>
      </c>
      <c r="AD419" s="12" t="s">
        <v>116</v>
      </c>
      <c r="AE419" s="12" t="s">
        <v>68</v>
      </c>
      <c r="AF419" s="12" t="s">
        <v>69</v>
      </c>
      <c r="AG419" s="12" t="s">
        <v>118</v>
      </c>
      <c r="AH419" s="12" t="s">
        <v>90</v>
      </c>
      <c r="AI419" s="1" t="str">
        <f>IFERROR(_xlfn.XLOOKUP(Table1[[#This Row],[Audio Url]],Qc!C:C,Qc!F:F),"")</f>
        <v>caste didnt mention here ( paraiyar )</v>
      </c>
      <c r="AJ419" s="12" t="s">
        <v>38</v>
      </c>
      <c r="AK419" s="12" t="s">
        <v>38</v>
      </c>
      <c r="AL419" s="12" t="s">
        <v>38</v>
      </c>
      <c r="AM419" s="12" t="s">
        <v>43</v>
      </c>
      <c r="AN419" s="1" t="s">
        <v>2243</v>
      </c>
      <c r="AO419" t="str">
        <f>IF(Table1[[#This Row],[Audio Duration (in secs)]]&gt;180,"Greater than 3 Minutes","Less than 3 Minutes")</f>
        <v>Greater than 3 Minutes</v>
      </c>
      <c r="AP41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19" t="str">
        <f>IFERROR(VLOOKUP(Table1[[#This Row],[சாதி/Caste]],MApping!$E$1:$F$10,2,0),"Others")</f>
        <v>MUKKULATHOR</v>
      </c>
      <c r="AR419">
        <f>VLOOKUP(Table1[[#This Row],[பாலினம்/Gender]],Factor!$F$26:$I$28,4,0)</f>
        <v>0.8936170212765957</v>
      </c>
      <c r="AS419">
        <f>VLOOKUP(Table1[[#This Row],[பதிலளித்தவரின் வயது/Age Group]],Factor!$F$35:$I$39,4,0)</f>
        <v>0.84848484848484851</v>
      </c>
      <c r="AT419">
        <f>VLOOKUP(Table1[[#This Row],[பதிலளித்தவரின் வயது/Age Group]]&amp;Table1[[#This Row],[பாலினம்/Gender]],Factor!$A$45:$G$53,7,0)</f>
        <v>0.70000000000000007</v>
      </c>
      <c r="AU41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19">
        <f>VLOOKUP(Table1[[#This Row],[Rev Caste]],Factor!$F$59:$I$68,4,0)</f>
        <v>1.1057142857142856</v>
      </c>
      <c r="AW419">
        <f>Table1[[#This Row],[2021 Ae Factor]]*Table1[[#This Row],[Age &amp; Gender Factor]]</f>
        <v>0.41435355980046362</v>
      </c>
      <c r="AX419">
        <f t="shared" si="20"/>
        <v>10.599535599999999</v>
      </c>
      <c r="AY419">
        <f t="shared" si="21"/>
        <v>78.543547799999999</v>
      </c>
    </row>
    <row r="420" spans="1:51" x14ac:dyDescent="0.25">
      <c r="A420" s="12" t="s">
        <v>2525</v>
      </c>
      <c r="B420" s="12" t="s">
        <v>2526</v>
      </c>
      <c r="C420" s="13">
        <v>45876</v>
      </c>
      <c r="D420" s="12" t="s">
        <v>2527</v>
      </c>
      <c r="E420" s="12" t="s">
        <v>2359</v>
      </c>
      <c r="F420" s="12" t="s">
        <v>2528</v>
      </c>
      <c r="G420" s="12">
        <v>309</v>
      </c>
      <c r="H420" s="12" t="s">
        <v>37</v>
      </c>
      <c r="I420" s="12" t="s">
        <v>1283</v>
      </c>
      <c r="J420" s="12" t="s">
        <v>1284</v>
      </c>
      <c r="K420" s="12" t="s">
        <v>51</v>
      </c>
      <c r="L420" s="12" t="s">
        <v>52</v>
      </c>
      <c r="M420" s="12" t="s">
        <v>52</v>
      </c>
      <c r="N420" s="12" t="s">
        <v>1327</v>
      </c>
      <c r="O420" s="12" t="s">
        <v>136</v>
      </c>
      <c r="P420" s="12">
        <v>8940170368</v>
      </c>
      <c r="Q420" s="12" t="s">
        <v>56</v>
      </c>
      <c r="R420" s="12" t="s">
        <v>137</v>
      </c>
      <c r="S420" s="12" t="s">
        <v>58</v>
      </c>
      <c r="T420" s="12" t="s">
        <v>138</v>
      </c>
      <c r="U420" s="12" t="s">
        <v>302</v>
      </c>
      <c r="V420" s="12" t="s">
        <v>61</v>
      </c>
      <c r="W420" s="1" t="s">
        <v>441</v>
      </c>
      <c r="X420" s="12" t="s">
        <v>296</v>
      </c>
      <c r="Y420" s="12" t="s">
        <v>38</v>
      </c>
      <c r="Z420" s="12" t="s">
        <v>64</v>
      </c>
      <c r="AA420" s="12" t="s">
        <v>38</v>
      </c>
      <c r="AB420" s="12" t="s">
        <v>65</v>
      </c>
      <c r="AC420" s="12" t="s">
        <v>86</v>
      </c>
      <c r="AD420" s="12" t="s">
        <v>67</v>
      </c>
      <c r="AE420" s="12" t="s">
        <v>68</v>
      </c>
      <c r="AF420" s="12" t="s">
        <v>69</v>
      </c>
      <c r="AG420" s="12" t="s">
        <v>89</v>
      </c>
      <c r="AH420" s="12" t="s">
        <v>270</v>
      </c>
      <c r="AI420" s="1" t="str">
        <f>IFERROR(_xlfn.XLOOKUP(Table1[[#This Row],[Audio Url]],Qc!C:C,Qc!F:F),"")</f>
        <v>caste didnt mention here ( Muttaraiyar)</v>
      </c>
      <c r="AJ420" s="12" t="s">
        <v>38</v>
      </c>
      <c r="AK420" s="12" t="s">
        <v>38</v>
      </c>
      <c r="AL420" s="12" t="s">
        <v>38</v>
      </c>
      <c r="AM420" s="12" t="s">
        <v>43</v>
      </c>
      <c r="AN420" s="1" t="s">
        <v>2243</v>
      </c>
      <c r="AO420" t="str">
        <f>IF(Table1[[#This Row],[Audio Duration (in secs)]]&gt;180,"Greater than 3 Minutes","Less than 3 Minutes")</f>
        <v>Greater than 3 Minutes</v>
      </c>
      <c r="AP42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20" t="str">
        <f>IFERROR(VLOOKUP(Table1[[#This Row],[சாதி/Caste]],MApping!$E$1:$F$10,2,0),"Others")</f>
        <v>MUTTARAIYAR</v>
      </c>
      <c r="AR420">
        <f>VLOOKUP(Table1[[#This Row],[பாலினம்/Gender]],Factor!$F$26:$I$28,4,0)</f>
        <v>0.8936170212765957</v>
      </c>
      <c r="AS420">
        <f>VLOOKUP(Table1[[#This Row],[பதிலளித்தவரின் வயது/Age Group]],Factor!$F$35:$I$39,4,0)</f>
        <v>1.2824427480916032</v>
      </c>
      <c r="AT420">
        <f>VLOOKUP(Table1[[#This Row],[பதிலளித்தவரின் வயது/Age Group]]&amp;Table1[[#This Row],[பாலினம்/Gender]],Factor!$A$45:$G$53,7,0)</f>
        <v>0.95454545454545459</v>
      </c>
      <c r="AU42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0">
        <f>VLOOKUP(Table1[[#This Row],[Rev Caste]],Factor!$F$59:$I$68,4,0)</f>
        <v>2.0275862068965518</v>
      </c>
      <c r="AW420">
        <f>Table1[[#This Row],[2021 Ae Factor]]*Table1[[#This Row],[Age &amp; Gender Factor]]</f>
        <v>0.56502758154608668</v>
      </c>
      <c r="AX420">
        <f t="shared" si="20"/>
        <v>10.599461700000001</v>
      </c>
      <c r="AY420">
        <f t="shared" si="21"/>
        <v>78.543583299999995</v>
      </c>
    </row>
    <row r="421" spans="1:51" x14ac:dyDescent="0.25">
      <c r="A421" s="12" t="s">
        <v>2529</v>
      </c>
      <c r="B421" s="12" t="s">
        <v>2530</v>
      </c>
      <c r="C421" s="13">
        <v>45876</v>
      </c>
      <c r="D421" s="12" t="s">
        <v>2531</v>
      </c>
      <c r="E421" s="12" t="s">
        <v>2359</v>
      </c>
      <c r="F421" s="12" t="s">
        <v>2532</v>
      </c>
      <c r="G421" s="12">
        <v>230</v>
      </c>
      <c r="H421" s="12" t="s">
        <v>37</v>
      </c>
      <c r="I421" s="12" t="s">
        <v>1291</v>
      </c>
      <c r="J421" s="12" t="s">
        <v>1292</v>
      </c>
      <c r="K421" s="12" t="s">
        <v>51</v>
      </c>
      <c r="L421" s="12" t="s">
        <v>52</v>
      </c>
      <c r="M421" s="12" t="s">
        <v>52</v>
      </c>
      <c r="N421" s="12" t="s">
        <v>2064</v>
      </c>
      <c r="O421" s="12" t="s">
        <v>136</v>
      </c>
      <c r="P421" s="12">
        <v>6384882198</v>
      </c>
      <c r="Q421" s="12" t="s">
        <v>56</v>
      </c>
      <c r="R421" s="12" t="s">
        <v>137</v>
      </c>
      <c r="S421" s="12" t="s">
        <v>114</v>
      </c>
      <c r="T421" s="12" t="s">
        <v>138</v>
      </c>
      <c r="U421" s="12" t="s">
        <v>84</v>
      </c>
      <c r="V421" s="12" t="s">
        <v>100</v>
      </c>
      <c r="W421" s="12" t="s">
        <v>126</v>
      </c>
      <c r="X421" s="12" t="s">
        <v>102</v>
      </c>
      <c r="Y421" s="12" t="s">
        <v>289</v>
      </c>
      <c r="Z421" s="12" t="s">
        <v>127</v>
      </c>
      <c r="AA421" s="12" t="s">
        <v>61</v>
      </c>
      <c r="AB421" s="12" t="s">
        <v>59</v>
      </c>
      <c r="AC421" s="12" t="s">
        <v>128</v>
      </c>
      <c r="AD421" s="12" t="s">
        <v>67</v>
      </c>
      <c r="AE421" s="12" t="s">
        <v>68</v>
      </c>
      <c r="AF421" s="12" t="s">
        <v>69</v>
      </c>
      <c r="AG421" s="12" t="s">
        <v>118</v>
      </c>
      <c r="AH421" s="12" t="s">
        <v>2828</v>
      </c>
      <c r="AI421" s="1" t="str">
        <f>IFERROR(_xlfn.XLOOKUP(Table1[[#This Row],[Audio Url]],Qc!C:C,Qc!F:F),"")</f>
        <v>caste didnt mention here (kuravar)</v>
      </c>
      <c r="AJ421" s="12" t="s">
        <v>38</v>
      </c>
      <c r="AK421" s="12" t="s">
        <v>38</v>
      </c>
      <c r="AL421" s="12" t="s">
        <v>38</v>
      </c>
      <c r="AM421" s="12" t="s">
        <v>43</v>
      </c>
      <c r="AN421" s="1" t="s">
        <v>2243</v>
      </c>
      <c r="AO421" t="str">
        <f>IF(Table1[[#This Row],[Audio Duration (in secs)]]&gt;180,"Greater than 3 Minutes","Less than 3 Minutes")</f>
        <v>Greater than 3 Minutes</v>
      </c>
      <c r="AP42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21" t="str">
        <f>IFERROR(VLOOKUP(Table1[[#This Row],[சாதி/Caste]],MApping!$E$1:$F$10,2,0),"Others")</f>
        <v>Others</v>
      </c>
      <c r="AR421">
        <f>VLOOKUP(Table1[[#This Row],[பாலினம்/Gender]],Factor!$F$26:$I$28,4,0)</f>
        <v>0.8936170212765957</v>
      </c>
      <c r="AS421">
        <f>VLOOKUP(Table1[[#This Row],[பதிலளித்தவரின் வயது/Age Group]],Factor!$F$35:$I$39,4,0)</f>
        <v>1.2824427480916032</v>
      </c>
      <c r="AT421">
        <f>VLOOKUP(Table1[[#This Row],[பதிலளித்தவரின் வயது/Age Group]]&amp;Table1[[#This Row],[பாலினம்/Gender]],Factor!$A$45:$G$53,7,0)</f>
        <v>0.95454545454545459</v>
      </c>
      <c r="AU42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21">
        <f>VLOOKUP(Table1[[#This Row],[Rev Caste]],Factor!$F$59:$I$68,4,0)</f>
        <v>5.9154929577464786E-2</v>
      </c>
      <c r="AW421">
        <f>Table1[[#This Row],[2021 Ae Factor]]*Table1[[#This Row],[Age &amp; Gender Factor]]</f>
        <v>1.9102362971007465</v>
      </c>
      <c r="AX421">
        <f t="shared" si="20"/>
        <v>10.6003078</v>
      </c>
      <c r="AY421">
        <f t="shared" si="21"/>
        <v>78.543902500000002</v>
      </c>
    </row>
    <row r="422" spans="1:51" x14ac:dyDescent="0.25">
      <c r="A422" s="12" t="s">
        <v>2533</v>
      </c>
      <c r="B422" s="12" t="s">
        <v>2534</v>
      </c>
      <c r="C422" s="13">
        <v>45876</v>
      </c>
      <c r="D422" s="12" t="s">
        <v>2535</v>
      </c>
      <c r="E422" s="12" t="s">
        <v>2359</v>
      </c>
      <c r="F422" s="12" t="s">
        <v>2536</v>
      </c>
      <c r="G422" s="12">
        <v>321</v>
      </c>
      <c r="H422" s="12" t="s">
        <v>37</v>
      </c>
      <c r="I422" s="12" t="s">
        <v>1291</v>
      </c>
      <c r="J422" s="12" t="s">
        <v>1292</v>
      </c>
      <c r="K422" s="12" t="s">
        <v>51</v>
      </c>
      <c r="L422" s="12" t="s">
        <v>52</v>
      </c>
      <c r="M422" s="12" t="s">
        <v>52</v>
      </c>
      <c r="N422" s="12" t="s">
        <v>2537</v>
      </c>
      <c r="O422" s="12" t="s">
        <v>55</v>
      </c>
      <c r="P422" s="12">
        <v>8760047663</v>
      </c>
      <c r="Q422" s="12" t="s">
        <v>361</v>
      </c>
      <c r="R422" s="12" t="s">
        <v>57</v>
      </c>
      <c r="S422" s="12" t="s">
        <v>58</v>
      </c>
      <c r="T422" s="12" t="s">
        <v>59</v>
      </c>
      <c r="U422" s="12" t="s">
        <v>302</v>
      </c>
      <c r="V422" s="12" t="s">
        <v>100</v>
      </c>
      <c r="W422" s="12" t="s">
        <v>101</v>
      </c>
      <c r="X422" s="12" t="s">
        <v>102</v>
      </c>
      <c r="Y422" s="12" t="s">
        <v>96</v>
      </c>
      <c r="Z422" s="12" t="s">
        <v>127</v>
      </c>
      <c r="AA422" s="12" t="s">
        <v>100</v>
      </c>
      <c r="AB422" s="12" t="s">
        <v>59</v>
      </c>
      <c r="AC422" s="12" t="s">
        <v>128</v>
      </c>
      <c r="AD422" s="12" t="s">
        <v>67</v>
      </c>
      <c r="AE422" s="12" t="s">
        <v>102</v>
      </c>
      <c r="AF422" s="12" t="s">
        <v>117</v>
      </c>
      <c r="AG422" s="12" t="s">
        <v>89</v>
      </c>
      <c r="AH422" s="12" t="s">
        <v>270</v>
      </c>
      <c r="AI422" s="1">
        <f>IFERROR(_xlfn.XLOOKUP(Table1[[#This Row],[Audio Url]],Qc!C:C,Qc!F:F),"")</f>
        <v>0</v>
      </c>
      <c r="AJ422" s="12" t="s">
        <v>38</v>
      </c>
      <c r="AK422" s="12" t="s">
        <v>38</v>
      </c>
      <c r="AL422" s="12" t="s">
        <v>38</v>
      </c>
      <c r="AM422" s="12" t="s">
        <v>43</v>
      </c>
      <c r="AN422" s="1" t="s">
        <v>2243</v>
      </c>
      <c r="AO422" t="str">
        <f>IF(Table1[[#This Row],[Audio Duration (in secs)]]&gt;180,"Greater than 3 Minutes","Less than 3 Minutes")</f>
        <v>Greater than 3 Minutes</v>
      </c>
      <c r="AP42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22" t="str">
        <f>IFERROR(VLOOKUP(Table1[[#This Row],[சாதி/Caste]],MApping!$E$1:$F$10,2,0),"Others")</f>
        <v>MUTTARAIYAR</v>
      </c>
      <c r="AR422">
        <f>VLOOKUP(Table1[[#This Row],[பாலினம்/Gender]],Factor!$F$26:$I$28,4,0)</f>
        <v>1.1351351351351351</v>
      </c>
      <c r="AS422">
        <f>VLOOKUP(Table1[[#This Row],[பதிலளித்தவரின் வயது/Age Group]],Factor!$F$35:$I$39,4,0)</f>
        <v>0.96923076923076912</v>
      </c>
      <c r="AT422">
        <f>VLOOKUP(Table1[[#This Row],[பதிலளித்தவரின் வயது/Age Group]]&amp;Table1[[#This Row],[பாலினம்/Gender]],Factor!$A$45:$G$53,7,0)</f>
        <v>0.82894736842105265</v>
      </c>
      <c r="AU42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22">
        <f>VLOOKUP(Table1[[#This Row],[Rev Caste]],Factor!$F$59:$I$68,4,0)</f>
        <v>2.0275862068965518</v>
      </c>
      <c r="AW422">
        <f>Table1[[#This Row],[2021 Ae Factor]]*Table1[[#This Row],[Age &amp; Gender Factor]]</f>
        <v>1.6588894159032797</v>
      </c>
      <c r="AX422">
        <f t="shared" si="20"/>
        <v>10.5995934</v>
      </c>
      <c r="AY422">
        <f t="shared" si="21"/>
        <v>78.543875799999995</v>
      </c>
    </row>
    <row r="423" spans="1:51" x14ac:dyDescent="0.25">
      <c r="A423" s="12" t="s">
        <v>2538</v>
      </c>
      <c r="B423" s="12" t="s">
        <v>2539</v>
      </c>
      <c r="C423" s="13">
        <v>45876</v>
      </c>
      <c r="D423" s="12" t="s">
        <v>2540</v>
      </c>
      <c r="E423" s="12" t="s">
        <v>2512</v>
      </c>
      <c r="F423" s="12" t="s">
        <v>2541</v>
      </c>
      <c r="G423" s="12">
        <v>288</v>
      </c>
      <c r="H423" s="12" t="s">
        <v>37</v>
      </c>
      <c r="I423" s="12" t="s">
        <v>49</v>
      </c>
      <c r="J423" s="12" t="s">
        <v>50</v>
      </c>
      <c r="K423" s="12" t="s">
        <v>51</v>
      </c>
      <c r="L423" s="12" t="s">
        <v>52</v>
      </c>
      <c r="M423" s="12" t="s">
        <v>52</v>
      </c>
      <c r="N423" s="12" t="s">
        <v>2542</v>
      </c>
      <c r="O423" s="12" t="s">
        <v>55</v>
      </c>
      <c r="P423" s="12">
        <v>8778104078</v>
      </c>
      <c r="Q423" s="12" t="s">
        <v>82</v>
      </c>
      <c r="R423" s="12" t="s">
        <v>98</v>
      </c>
      <c r="S423" s="12" t="s">
        <v>1008</v>
      </c>
      <c r="T423" s="12" t="s">
        <v>59</v>
      </c>
      <c r="U423" s="12" t="s">
        <v>84</v>
      </c>
      <c r="V423" s="12" t="s">
        <v>61</v>
      </c>
      <c r="W423" s="12" t="s">
        <v>62</v>
      </c>
      <c r="X423" s="12" t="s">
        <v>63</v>
      </c>
      <c r="Y423" s="12" t="s">
        <v>38</v>
      </c>
      <c r="Z423" s="12" t="s">
        <v>127</v>
      </c>
      <c r="AA423" s="12" t="s">
        <v>61</v>
      </c>
      <c r="AB423" s="12" t="s">
        <v>59</v>
      </c>
      <c r="AC423" s="12" t="s">
        <v>128</v>
      </c>
      <c r="AD423" s="12" t="s">
        <v>103</v>
      </c>
      <c r="AE423" s="12" t="s">
        <v>624</v>
      </c>
      <c r="AF423" s="12" t="s">
        <v>401</v>
      </c>
      <c r="AG423" s="12" t="s">
        <v>89</v>
      </c>
      <c r="AH423" s="12" t="s">
        <v>270</v>
      </c>
      <c r="AI423" s="1">
        <f>IFERROR(_xlfn.XLOOKUP(Table1[[#This Row],[Audio Url]],Qc!C:C,Qc!F:F),"")</f>
        <v>0</v>
      </c>
      <c r="AJ423" s="12" t="s">
        <v>38</v>
      </c>
      <c r="AK423" s="12" t="s">
        <v>38</v>
      </c>
      <c r="AL423" s="12" t="s">
        <v>38</v>
      </c>
      <c r="AM423" s="12" t="s">
        <v>43</v>
      </c>
      <c r="AN423" s="1" t="s">
        <v>2243</v>
      </c>
      <c r="AO423" t="str">
        <f>IF(Table1[[#This Row],[Audio Duration (in secs)]]&gt;180,"Greater than 3 Minutes","Less than 3 Minutes")</f>
        <v>Greater than 3 Minutes</v>
      </c>
      <c r="AP42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23" t="str">
        <f>IFERROR(VLOOKUP(Table1[[#This Row],[சாதி/Caste]],MApping!$E$1:$F$10,2,0),"Others")</f>
        <v>MUTTARAIYAR</v>
      </c>
      <c r="AR423">
        <f>VLOOKUP(Table1[[#This Row],[பாலினம்/Gender]],Factor!$F$26:$I$28,4,0)</f>
        <v>1.1351351351351351</v>
      </c>
      <c r="AS423">
        <f>VLOOKUP(Table1[[#This Row],[பதிலளித்தவரின் வயது/Age Group]],Factor!$F$35:$I$39,4,0)</f>
        <v>0.84848484848484851</v>
      </c>
      <c r="AT423">
        <f>VLOOKUP(Table1[[#This Row],[பதிலளித்தவரின் வயது/Age Group]]&amp;Table1[[#This Row],[பாலினம்/Gender]],Factor!$A$45:$G$53,7,0)</f>
        <v>1.0769230769230769</v>
      </c>
      <c r="AU42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3">
        <f>VLOOKUP(Table1[[#This Row],[Rev Caste]],Factor!$F$59:$I$68,4,0)</f>
        <v>2.0275862068965518</v>
      </c>
      <c r="AW423">
        <f>Table1[[#This Row],[2021 Ae Factor]]*Table1[[#This Row],[Age &amp; Gender Factor]]</f>
        <v>0.63746701507763626</v>
      </c>
      <c r="AX423">
        <f t="shared" si="20"/>
        <v>10.6043307</v>
      </c>
      <c r="AY423">
        <f t="shared" si="21"/>
        <v>78.540352799999994</v>
      </c>
    </row>
    <row r="424" spans="1:51" x14ac:dyDescent="0.25">
      <c r="A424" s="12" t="s">
        <v>2543</v>
      </c>
      <c r="B424" s="12" t="s">
        <v>2544</v>
      </c>
      <c r="C424" s="13">
        <v>45876</v>
      </c>
      <c r="D424" s="12" t="s">
        <v>2545</v>
      </c>
      <c r="E424" s="12" t="s">
        <v>2546</v>
      </c>
      <c r="F424" s="12" t="s">
        <v>2547</v>
      </c>
      <c r="G424" s="12">
        <v>458</v>
      </c>
      <c r="H424" s="12" t="s">
        <v>37</v>
      </c>
      <c r="I424" s="12" t="s">
        <v>49</v>
      </c>
      <c r="J424" s="12" t="s">
        <v>50</v>
      </c>
      <c r="K424" s="12" t="s">
        <v>51</v>
      </c>
      <c r="L424" s="12" t="s">
        <v>52</v>
      </c>
      <c r="M424" s="12" t="s">
        <v>52</v>
      </c>
      <c r="N424" s="12" t="s">
        <v>2548</v>
      </c>
      <c r="O424" s="12" t="s">
        <v>55</v>
      </c>
      <c r="P424" s="12">
        <v>7448456053</v>
      </c>
      <c r="Q424" s="12" t="s">
        <v>39</v>
      </c>
      <c r="R424" s="12" t="s">
        <v>98</v>
      </c>
      <c r="S424" s="12" t="s">
        <v>114</v>
      </c>
      <c r="T424" s="12" t="s">
        <v>138</v>
      </c>
      <c r="U424" s="12" t="s">
        <v>84</v>
      </c>
      <c r="V424" s="12" t="s">
        <v>100</v>
      </c>
      <c r="W424" s="12" t="s">
        <v>101</v>
      </c>
      <c r="X424" s="12" t="s">
        <v>102</v>
      </c>
      <c r="Y424" s="12" t="s">
        <v>289</v>
      </c>
      <c r="Z424" s="12" t="s">
        <v>64</v>
      </c>
      <c r="AA424" s="12" t="s">
        <v>38</v>
      </c>
      <c r="AB424" s="12" t="s">
        <v>65</v>
      </c>
      <c r="AC424" s="12" t="s">
        <v>86</v>
      </c>
      <c r="AD424" s="12" t="s">
        <v>67</v>
      </c>
      <c r="AE424" s="12" t="s">
        <v>68</v>
      </c>
      <c r="AF424" s="12" t="s">
        <v>117</v>
      </c>
      <c r="AG424" s="12" t="s">
        <v>89</v>
      </c>
      <c r="AH424" s="12" t="s">
        <v>270</v>
      </c>
      <c r="AI424" s="1">
        <f>IFERROR(_xlfn.XLOOKUP(Table1[[#This Row],[Audio Url]],Qc!C:C,Qc!F:F),"")</f>
        <v>0</v>
      </c>
      <c r="AJ424" s="12" t="s">
        <v>38</v>
      </c>
      <c r="AK424" s="12" t="s">
        <v>38</v>
      </c>
      <c r="AL424" s="12" t="s">
        <v>38</v>
      </c>
      <c r="AM424" s="12" t="s">
        <v>43</v>
      </c>
      <c r="AN424" s="1" t="s">
        <v>2243</v>
      </c>
      <c r="AO424" t="str">
        <f>IF(Table1[[#This Row],[Audio Duration (in secs)]]&gt;180,"Greater than 3 Minutes","Less than 3 Minutes")</f>
        <v>Greater than 3 Minutes</v>
      </c>
      <c r="AP42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24" t="str">
        <f>IFERROR(VLOOKUP(Table1[[#This Row],[சாதி/Caste]],MApping!$E$1:$F$10,2,0),"Others")</f>
        <v>MUTTARAIYAR</v>
      </c>
      <c r="AR424">
        <f>VLOOKUP(Table1[[#This Row],[பாலினம்/Gender]],Factor!$F$26:$I$28,4,0)</f>
        <v>1.1351351351351351</v>
      </c>
      <c r="AS424">
        <f>VLOOKUP(Table1[[#This Row],[பதிலளித்தவரின் வயது/Age Group]],Factor!$F$35:$I$39,4,0)</f>
        <v>0.84</v>
      </c>
      <c r="AT424">
        <f>VLOOKUP(Table1[[#This Row],[பதிலளித்தவரின் வயது/Age Group]]&amp;Table1[[#This Row],[பாலினம்/Gender]],Factor!$A$45:$G$53,7,0)</f>
        <v>0.80769230769230771</v>
      </c>
      <c r="AU42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24">
        <f>VLOOKUP(Table1[[#This Row],[Rev Caste]],Factor!$F$59:$I$68,4,0)</f>
        <v>2.0275862068965518</v>
      </c>
      <c r="AW424">
        <f>Table1[[#This Row],[2021 Ae Factor]]*Table1[[#This Row],[Age &amp; Gender Factor]]</f>
        <v>1.6163537898544778</v>
      </c>
      <c r="AX424">
        <f t="shared" si="20"/>
        <v>10.6053233</v>
      </c>
      <c r="AY424">
        <f t="shared" si="21"/>
        <v>78.5330467</v>
      </c>
    </row>
    <row r="425" spans="1:51" x14ac:dyDescent="0.25">
      <c r="A425" s="12" t="s">
        <v>2549</v>
      </c>
      <c r="B425" s="12" t="s">
        <v>2550</v>
      </c>
      <c r="C425" s="13">
        <v>45876</v>
      </c>
      <c r="D425" s="12" t="s">
        <v>2551</v>
      </c>
      <c r="E425" s="12" t="s">
        <v>1560</v>
      </c>
      <c r="F425" s="12" t="s">
        <v>2552</v>
      </c>
      <c r="G425" s="12">
        <v>235</v>
      </c>
      <c r="H425" s="12" t="s">
        <v>37</v>
      </c>
      <c r="I425" s="12" t="s">
        <v>1283</v>
      </c>
      <c r="J425" s="12" t="s">
        <v>1284</v>
      </c>
      <c r="K425" s="12" t="s">
        <v>51</v>
      </c>
      <c r="L425" s="12" t="s">
        <v>52</v>
      </c>
      <c r="M425" s="12" t="s">
        <v>52</v>
      </c>
      <c r="N425" s="12" t="s">
        <v>2553</v>
      </c>
      <c r="O425" s="12" t="s">
        <v>136</v>
      </c>
      <c r="P425" s="12">
        <v>9655556534</v>
      </c>
      <c r="Q425" s="12" t="s">
        <v>56</v>
      </c>
      <c r="R425" s="12" t="s">
        <v>137</v>
      </c>
      <c r="S425" s="12" t="s">
        <v>58</v>
      </c>
      <c r="T425" s="12" t="s">
        <v>59</v>
      </c>
      <c r="U425" s="12" t="s">
        <v>60</v>
      </c>
      <c r="V425" s="12" t="s">
        <v>61</v>
      </c>
      <c r="W425" s="12" t="s">
        <v>62</v>
      </c>
      <c r="X425" s="12" t="s">
        <v>63</v>
      </c>
      <c r="Y425" s="12" t="s">
        <v>38</v>
      </c>
      <c r="Z425" s="12" t="s">
        <v>127</v>
      </c>
      <c r="AA425" s="12" t="s">
        <v>139</v>
      </c>
      <c r="AB425" s="12" t="s">
        <v>59</v>
      </c>
      <c r="AC425" s="12" t="s">
        <v>128</v>
      </c>
      <c r="AD425" s="12" t="s">
        <v>67</v>
      </c>
      <c r="AE425" s="12" t="s">
        <v>68</v>
      </c>
      <c r="AF425" s="12" t="s">
        <v>69</v>
      </c>
      <c r="AG425" s="12" t="s">
        <v>319</v>
      </c>
      <c r="AH425" s="12" t="s">
        <v>38</v>
      </c>
      <c r="AI425" s="1" t="str">
        <f>IFERROR(_xlfn.XLOOKUP(Table1[[#This Row],[Audio Url]],Qc!C:C,Qc!F:F),"")</f>
        <v>they didnt say their caste</v>
      </c>
      <c r="AJ425" s="12" t="s">
        <v>38</v>
      </c>
      <c r="AK425" s="12" t="s">
        <v>38</v>
      </c>
      <c r="AL425" s="12" t="s">
        <v>38</v>
      </c>
      <c r="AM425" s="12" t="s">
        <v>43</v>
      </c>
      <c r="AN425" s="1" t="s">
        <v>2243</v>
      </c>
      <c r="AO425" t="str">
        <f>IF(Table1[[#This Row],[Audio Duration (in secs)]]&gt;180,"Greater than 3 Minutes","Less than 3 Minutes")</f>
        <v>Greater than 3 Minutes</v>
      </c>
      <c r="AP42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25" t="str">
        <f>IFERROR(VLOOKUP(Table1[[#This Row],[சாதி/Caste]],MApping!$E$1:$F$10,2,0),"Others")</f>
        <v>Others</v>
      </c>
      <c r="AR425">
        <f>VLOOKUP(Table1[[#This Row],[பாலினம்/Gender]],Factor!$F$26:$I$28,4,0)</f>
        <v>0.8936170212765957</v>
      </c>
      <c r="AS425">
        <f>VLOOKUP(Table1[[#This Row],[பதிலளித்தவரின் வயது/Age Group]],Factor!$F$35:$I$39,4,0)</f>
        <v>1.2824427480916032</v>
      </c>
      <c r="AT425">
        <f>VLOOKUP(Table1[[#This Row],[பதிலளித்தவரின் வயது/Age Group]]&amp;Table1[[#This Row],[பாலினம்/Gender]],Factor!$A$45:$G$53,7,0)</f>
        <v>0.95454545454545459</v>
      </c>
      <c r="AU42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5">
        <f>VLOOKUP(Table1[[#This Row],[Rev Caste]],Factor!$F$59:$I$68,4,0)</f>
        <v>5.9154929577464786E-2</v>
      </c>
      <c r="AW425">
        <f>Table1[[#This Row],[2021 Ae Factor]]*Table1[[#This Row],[Age &amp; Gender Factor]]</f>
        <v>0.56502758154608668</v>
      </c>
      <c r="AX425">
        <f t="shared" si="20"/>
        <v>10.604218899999999</v>
      </c>
      <c r="AY425">
        <f t="shared" si="21"/>
        <v>78.548082899999997</v>
      </c>
    </row>
    <row r="426" spans="1:51" x14ac:dyDescent="0.25">
      <c r="A426" s="12" t="s">
        <v>2554</v>
      </c>
      <c r="B426" s="12" t="s">
        <v>2555</v>
      </c>
      <c r="C426" s="13">
        <v>45876</v>
      </c>
      <c r="D426" s="12" t="s">
        <v>2556</v>
      </c>
      <c r="E426" s="12" t="s">
        <v>1560</v>
      </c>
      <c r="F426" s="12" t="s">
        <v>2557</v>
      </c>
      <c r="G426" s="12">
        <v>257</v>
      </c>
      <c r="H426" s="12" t="s">
        <v>37</v>
      </c>
      <c r="I426" s="12" t="s">
        <v>1291</v>
      </c>
      <c r="J426" s="12" t="s">
        <v>1292</v>
      </c>
      <c r="K426" s="12" t="s">
        <v>51</v>
      </c>
      <c r="L426" s="12" t="s">
        <v>52</v>
      </c>
      <c r="M426" s="12" t="s">
        <v>52</v>
      </c>
      <c r="N426" s="12" t="s">
        <v>2558</v>
      </c>
      <c r="O426" s="12" t="s">
        <v>55</v>
      </c>
      <c r="P426" s="12">
        <v>8903989371</v>
      </c>
      <c r="Q426" s="12" t="s">
        <v>56</v>
      </c>
      <c r="R426" s="12" t="s">
        <v>57</v>
      </c>
      <c r="S426" s="12" t="s">
        <v>58</v>
      </c>
      <c r="T426" s="12" t="s">
        <v>59</v>
      </c>
      <c r="U426" s="12" t="s">
        <v>60</v>
      </c>
      <c r="V426" s="12" t="s">
        <v>61</v>
      </c>
      <c r="W426" s="12" t="s">
        <v>62</v>
      </c>
      <c r="X426" s="12" t="s">
        <v>102</v>
      </c>
      <c r="Y426" s="12" t="s">
        <v>176</v>
      </c>
      <c r="Z426" s="12" t="s">
        <v>64</v>
      </c>
      <c r="AA426" s="12" t="s">
        <v>38</v>
      </c>
      <c r="AB426" s="12" t="s">
        <v>59</v>
      </c>
      <c r="AC426" s="12" t="s">
        <v>66</v>
      </c>
      <c r="AD426" s="12" t="s">
        <v>67</v>
      </c>
      <c r="AE426" s="12" t="s">
        <v>102</v>
      </c>
      <c r="AF426" s="12" t="s">
        <v>104</v>
      </c>
      <c r="AG426" s="12" t="s">
        <v>89</v>
      </c>
      <c r="AH426" s="12" t="s">
        <v>521</v>
      </c>
      <c r="AI426" s="1" t="str">
        <f>IFERROR(_xlfn.XLOOKUP(Table1[[#This Row],[Audio Url]],Qc!C:C,Qc!F:F),"")</f>
        <v>audio is mute</v>
      </c>
      <c r="AJ426" s="12" t="s">
        <v>38</v>
      </c>
      <c r="AK426" s="12" t="s">
        <v>38</v>
      </c>
      <c r="AL426" s="12" t="s">
        <v>38</v>
      </c>
      <c r="AM426" s="12" t="s">
        <v>43</v>
      </c>
      <c r="AN426" s="1" t="s">
        <v>2243</v>
      </c>
      <c r="AO426" t="str">
        <f>IF(Table1[[#This Row],[Audio Duration (in secs)]]&gt;180,"Greater than 3 Minutes","Less than 3 Minutes")</f>
        <v>Greater than 3 Minutes</v>
      </c>
      <c r="AP42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26" t="str">
        <f>IFERROR(VLOOKUP(Table1[[#This Row],[சாதி/Caste]],MApping!$E$1:$F$10,2,0),"Others")</f>
        <v>CHOLIA VELLALAR</v>
      </c>
      <c r="AR426">
        <f>VLOOKUP(Table1[[#This Row],[பாலினம்/Gender]],Factor!$F$26:$I$28,4,0)</f>
        <v>1.1351351351351351</v>
      </c>
      <c r="AS426">
        <f>VLOOKUP(Table1[[#This Row],[பதிலளித்தவரின் வயது/Age Group]],Factor!$F$35:$I$39,4,0)</f>
        <v>1.2824427480916032</v>
      </c>
      <c r="AT426">
        <f>VLOOKUP(Table1[[#This Row],[பதிலளித்தவரின் வயது/Age Group]]&amp;Table1[[#This Row],[பாலினம்/Gender]],Factor!$A$45:$G$53,7,0)</f>
        <v>1.9534883720930234</v>
      </c>
      <c r="AU42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6">
        <f>VLOOKUP(Table1[[#This Row],[Rev Caste]],Factor!$F$59:$I$68,4,0)</f>
        <v>1.3125</v>
      </c>
      <c r="AW426">
        <f>Table1[[#This Row],[2021 Ae Factor]]*Table1[[#This Row],[Age &amp; Gender Factor]]</f>
        <v>1.1563355157222239</v>
      </c>
      <c r="AX426">
        <f t="shared" si="20"/>
        <v>10.6045262</v>
      </c>
      <c r="AY426">
        <f t="shared" si="21"/>
        <v>78.547675100000006</v>
      </c>
    </row>
    <row r="427" spans="1:51" x14ac:dyDescent="0.25">
      <c r="A427" s="12" t="s">
        <v>2559</v>
      </c>
      <c r="B427" s="12" t="s">
        <v>2560</v>
      </c>
      <c r="C427" s="13">
        <v>45876</v>
      </c>
      <c r="D427" s="12" t="s">
        <v>2561</v>
      </c>
      <c r="E427" s="12" t="s">
        <v>1595</v>
      </c>
      <c r="F427" s="12" t="s">
        <v>2562</v>
      </c>
      <c r="G427" s="12">
        <v>309</v>
      </c>
      <c r="H427" s="12" t="s">
        <v>37</v>
      </c>
      <c r="I427" s="12" t="s">
        <v>1291</v>
      </c>
      <c r="J427" s="12" t="s">
        <v>1292</v>
      </c>
      <c r="K427" s="12" t="s">
        <v>51</v>
      </c>
      <c r="L427" s="12" t="s">
        <v>52</v>
      </c>
      <c r="M427" s="12" t="s">
        <v>52</v>
      </c>
      <c r="N427" s="12" t="s">
        <v>2563</v>
      </c>
      <c r="O427" s="12" t="s">
        <v>55</v>
      </c>
      <c r="P427" s="12">
        <v>9965342488</v>
      </c>
      <c r="Q427" s="12" t="s">
        <v>39</v>
      </c>
      <c r="R427" s="12" t="s">
        <v>125</v>
      </c>
      <c r="S427" s="12" t="s">
        <v>58</v>
      </c>
      <c r="T427" s="12" t="s">
        <v>59</v>
      </c>
      <c r="U427" s="12" t="s">
        <v>60</v>
      </c>
      <c r="V427" s="12" t="s">
        <v>61</v>
      </c>
      <c r="W427" s="12" t="s">
        <v>62</v>
      </c>
      <c r="X427" s="12" t="s">
        <v>63</v>
      </c>
      <c r="Y427" s="12" t="s">
        <v>38</v>
      </c>
      <c r="Z427" s="12" t="s">
        <v>64</v>
      </c>
      <c r="AA427" s="12" t="s">
        <v>38</v>
      </c>
      <c r="AB427" s="12" t="s">
        <v>65</v>
      </c>
      <c r="AC427" s="12" t="s">
        <v>86</v>
      </c>
      <c r="AD427" s="12" t="s">
        <v>67</v>
      </c>
      <c r="AE427" s="12" t="s">
        <v>68</v>
      </c>
      <c r="AF427" s="12" t="s">
        <v>337</v>
      </c>
      <c r="AG427" s="12" t="s">
        <v>70</v>
      </c>
      <c r="AH427" s="12" t="s">
        <v>2829</v>
      </c>
      <c r="AI427" s="1" t="str">
        <f>IFERROR(_xlfn.XLOOKUP(Table1[[#This Row],[Audio Url]],Qc!C:C,Qc!F:F),"")</f>
        <v>caste didnt mentioned here (isai vellalar)</v>
      </c>
      <c r="AJ427" s="12" t="s">
        <v>38</v>
      </c>
      <c r="AK427" s="12" t="s">
        <v>38</v>
      </c>
      <c r="AL427" s="12" t="s">
        <v>38</v>
      </c>
      <c r="AM427" s="12" t="s">
        <v>43</v>
      </c>
      <c r="AN427" s="1" t="s">
        <v>2243</v>
      </c>
      <c r="AO427" t="str">
        <f>IF(Table1[[#This Row],[Audio Duration (in secs)]]&gt;180,"Greater than 3 Minutes","Less than 3 Minutes")</f>
        <v>Greater than 3 Minutes</v>
      </c>
      <c r="AP42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27" t="str">
        <f>IFERROR(VLOOKUP(Table1[[#This Row],[சாதி/Caste]],MApping!$E$1:$F$10,2,0),"Others")</f>
        <v>Others</v>
      </c>
      <c r="AR427">
        <f>VLOOKUP(Table1[[#This Row],[பாலினம்/Gender]],Factor!$F$26:$I$28,4,0)</f>
        <v>1.1351351351351351</v>
      </c>
      <c r="AS427">
        <f>VLOOKUP(Table1[[#This Row],[பதிலளித்தவரின் வயது/Age Group]],Factor!$F$35:$I$39,4,0)</f>
        <v>0.84</v>
      </c>
      <c r="AT427">
        <f>VLOOKUP(Table1[[#This Row],[பதிலளித்தவரின் வயது/Age Group]]&amp;Table1[[#This Row],[பாலினம்/Gender]],Factor!$A$45:$G$53,7,0)</f>
        <v>0.80769230769230771</v>
      </c>
      <c r="AU42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7">
        <f>VLOOKUP(Table1[[#This Row],[Rev Caste]],Factor!$F$59:$I$68,4,0)</f>
        <v>5.9154929577464786E-2</v>
      </c>
      <c r="AW427">
        <f>Table1[[#This Row],[2021 Ae Factor]]*Table1[[#This Row],[Age &amp; Gender Factor]]</f>
        <v>0.47810026130822719</v>
      </c>
      <c r="AX427">
        <f t="shared" si="20"/>
        <v>10.6052961</v>
      </c>
      <c r="AY427">
        <f t="shared" si="21"/>
        <v>78.547807000000006</v>
      </c>
    </row>
    <row r="428" spans="1:51" x14ac:dyDescent="0.25">
      <c r="A428" s="12" t="s">
        <v>2564</v>
      </c>
      <c r="B428" s="12" t="s">
        <v>2565</v>
      </c>
      <c r="C428" s="13">
        <v>45876</v>
      </c>
      <c r="D428" s="12" t="s">
        <v>2566</v>
      </c>
      <c r="E428" s="12" t="s">
        <v>1560</v>
      </c>
      <c r="F428" s="12" t="s">
        <v>2567</v>
      </c>
      <c r="G428" s="12">
        <v>348</v>
      </c>
      <c r="H428" s="12" t="s">
        <v>37</v>
      </c>
      <c r="I428" s="12" t="s">
        <v>1283</v>
      </c>
      <c r="J428" s="12" t="s">
        <v>1284</v>
      </c>
      <c r="K428" s="12" t="s">
        <v>51</v>
      </c>
      <c r="L428" s="12" t="s">
        <v>52</v>
      </c>
      <c r="M428" s="12" t="s">
        <v>52</v>
      </c>
      <c r="N428" s="12" t="s">
        <v>2568</v>
      </c>
      <c r="O428" s="12" t="s">
        <v>136</v>
      </c>
      <c r="P428" s="12">
        <v>7397001784</v>
      </c>
      <c r="Q428" s="12" t="s">
        <v>56</v>
      </c>
      <c r="R428" s="12" t="s">
        <v>137</v>
      </c>
      <c r="S428" s="12" t="s">
        <v>58</v>
      </c>
      <c r="T428" s="12" t="s">
        <v>138</v>
      </c>
      <c r="U428" s="12" t="s">
        <v>302</v>
      </c>
      <c r="V428" s="12" t="s">
        <v>61</v>
      </c>
      <c r="W428" s="1" t="s">
        <v>441</v>
      </c>
      <c r="X428" s="12" t="s">
        <v>102</v>
      </c>
      <c r="Y428" s="12" t="s">
        <v>289</v>
      </c>
      <c r="Z428" s="12" t="s">
        <v>64</v>
      </c>
      <c r="AA428" s="12" t="s">
        <v>38</v>
      </c>
      <c r="AB428" s="12" t="s">
        <v>85</v>
      </c>
      <c r="AC428" s="12" t="s">
        <v>86</v>
      </c>
      <c r="AD428" s="12" t="s">
        <v>103</v>
      </c>
      <c r="AE428" s="12" t="s">
        <v>68</v>
      </c>
      <c r="AF428" s="12" t="s">
        <v>383</v>
      </c>
      <c r="AG428" s="12" t="s">
        <v>319</v>
      </c>
      <c r="AH428" s="12" t="s">
        <v>2829</v>
      </c>
      <c r="AI428" s="1" t="str">
        <f>IFERROR(_xlfn.XLOOKUP(Table1[[#This Row],[Audio Url]],Qc!C:C,Qc!F:F),"")</f>
        <v>caste didnt mentioned here (isai vellalar)</v>
      </c>
      <c r="AJ428" s="12" t="s">
        <v>38</v>
      </c>
      <c r="AK428" s="12" t="s">
        <v>38</v>
      </c>
      <c r="AL428" s="12" t="s">
        <v>38</v>
      </c>
      <c r="AM428" s="12" t="s">
        <v>43</v>
      </c>
      <c r="AN428" s="1" t="s">
        <v>2243</v>
      </c>
      <c r="AO428" t="str">
        <f>IF(Table1[[#This Row],[Audio Duration (in secs)]]&gt;180,"Greater than 3 Minutes","Less than 3 Minutes")</f>
        <v>Greater than 3 Minutes</v>
      </c>
      <c r="AP42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28" t="str">
        <f>IFERROR(VLOOKUP(Table1[[#This Row],[சாதி/Caste]],MApping!$E$1:$F$10,2,0),"Others")</f>
        <v>Others</v>
      </c>
      <c r="AR428">
        <f>VLOOKUP(Table1[[#This Row],[பாலினம்/Gender]],Factor!$F$26:$I$28,4,0)</f>
        <v>0.8936170212765957</v>
      </c>
      <c r="AS428">
        <f>VLOOKUP(Table1[[#This Row],[பதிலளித்தவரின் வயது/Age Group]],Factor!$F$35:$I$39,4,0)</f>
        <v>1.2824427480916032</v>
      </c>
      <c r="AT428">
        <f>VLOOKUP(Table1[[#This Row],[பதிலளித்தவரின் வயது/Age Group]]&amp;Table1[[#This Row],[பாலினம்/Gender]],Factor!$A$45:$G$53,7,0)</f>
        <v>0.95454545454545459</v>
      </c>
      <c r="AU42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28">
        <f>VLOOKUP(Table1[[#This Row],[Rev Caste]],Factor!$F$59:$I$68,4,0)</f>
        <v>5.9154929577464786E-2</v>
      </c>
      <c r="AW428">
        <f>Table1[[#This Row],[2021 Ae Factor]]*Table1[[#This Row],[Age &amp; Gender Factor]]</f>
        <v>0.56502758154608668</v>
      </c>
      <c r="AX428">
        <f t="shared" si="20"/>
        <v>10.604238799999999</v>
      </c>
      <c r="AY428">
        <f t="shared" si="21"/>
        <v>78.548083899999995</v>
      </c>
    </row>
    <row r="429" spans="1:51" x14ac:dyDescent="0.25">
      <c r="A429" s="12" t="s">
        <v>2569</v>
      </c>
      <c r="B429" s="12" t="s">
        <v>2570</v>
      </c>
      <c r="C429" s="13">
        <v>45876</v>
      </c>
      <c r="D429" s="12" t="s">
        <v>2571</v>
      </c>
      <c r="E429" s="12" t="s">
        <v>2040</v>
      </c>
      <c r="F429" s="12" t="s">
        <v>2572</v>
      </c>
      <c r="G429" s="12">
        <v>230</v>
      </c>
      <c r="H429" s="12" t="s">
        <v>37</v>
      </c>
      <c r="I429" s="12" t="s">
        <v>1283</v>
      </c>
      <c r="J429" s="12" t="s">
        <v>1284</v>
      </c>
      <c r="K429" s="12" t="s">
        <v>51</v>
      </c>
      <c r="L429" s="12" t="s">
        <v>52</v>
      </c>
      <c r="M429" s="12" t="s">
        <v>52</v>
      </c>
      <c r="N429" s="12" t="s">
        <v>2573</v>
      </c>
      <c r="O429" s="12" t="s">
        <v>55</v>
      </c>
      <c r="P429" s="12">
        <v>9087328656</v>
      </c>
      <c r="Q429" s="12" t="s">
        <v>82</v>
      </c>
      <c r="R429" s="12" t="s">
        <v>83</v>
      </c>
      <c r="S429" s="12" t="s">
        <v>58</v>
      </c>
      <c r="T429" s="12" t="s">
        <v>99</v>
      </c>
      <c r="U429" s="12" t="s">
        <v>60</v>
      </c>
      <c r="V429" s="12" t="s">
        <v>186</v>
      </c>
      <c r="W429" s="12" t="s">
        <v>126</v>
      </c>
      <c r="X429" s="12" t="s">
        <v>115</v>
      </c>
      <c r="Y429" s="12" t="s">
        <v>38</v>
      </c>
      <c r="Z429" s="12" t="s">
        <v>127</v>
      </c>
      <c r="AA429" s="12" t="s">
        <v>61</v>
      </c>
      <c r="AB429" s="12" t="s">
        <v>59</v>
      </c>
      <c r="AC429" s="12" t="s">
        <v>128</v>
      </c>
      <c r="AD429" s="12" t="s">
        <v>103</v>
      </c>
      <c r="AE429" s="12" t="s">
        <v>88</v>
      </c>
      <c r="AF429" s="12" t="s">
        <v>419</v>
      </c>
      <c r="AG429" s="12" t="s">
        <v>319</v>
      </c>
      <c r="AH429" s="12" t="s">
        <v>2829</v>
      </c>
      <c r="AI429" s="1" t="str">
        <f>IFERROR(_xlfn.XLOOKUP(Table1[[#This Row],[Audio Url]],Qc!C:C,Qc!F:F),"")</f>
        <v>caste didnt mentioned here (isai vellalar)</v>
      </c>
      <c r="AJ429" s="12" t="s">
        <v>38</v>
      </c>
      <c r="AK429" s="12" t="s">
        <v>38</v>
      </c>
      <c r="AL429" s="12" t="s">
        <v>38</v>
      </c>
      <c r="AM429" s="12" t="s">
        <v>43</v>
      </c>
      <c r="AN429" s="1" t="s">
        <v>2243</v>
      </c>
      <c r="AO429" t="str">
        <f>IF(Table1[[#This Row],[Audio Duration (in secs)]]&gt;180,"Greater than 3 Minutes","Less than 3 Minutes")</f>
        <v>Greater than 3 Minutes</v>
      </c>
      <c r="AP42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29" t="str">
        <f>IFERROR(VLOOKUP(Table1[[#This Row],[சாதி/Caste]],MApping!$E$1:$F$10,2,0),"Others")</f>
        <v>Others</v>
      </c>
      <c r="AR429">
        <f>VLOOKUP(Table1[[#This Row],[பாலினம்/Gender]],Factor!$F$26:$I$28,4,0)</f>
        <v>1.1351351351351351</v>
      </c>
      <c r="AS429">
        <f>VLOOKUP(Table1[[#This Row],[பதிலளித்தவரின் வயது/Age Group]],Factor!$F$35:$I$39,4,0)</f>
        <v>0.84848484848484851</v>
      </c>
      <c r="AT429">
        <f>VLOOKUP(Table1[[#This Row],[பதிலளித்தவரின் வயது/Age Group]]&amp;Table1[[#This Row],[பாலினம்/Gender]],Factor!$A$45:$G$53,7,0)</f>
        <v>1.0769230769230769</v>
      </c>
      <c r="AU42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29">
        <f>VLOOKUP(Table1[[#This Row],[Rev Caste]],Factor!$F$59:$I$68,4,0)</f>
        <v>5.9154929577464786E-2</v>
      </c>
      <c r="AW429">
        <f>Table1[[#This Row],[2021 Ae Factor]]*Table1[[#This Row],[Age &amp; Gender Factor]]</f>
        <v>1.0769230769230769</v>
      </c>
      <c r="AX429">
        <f t="shared" si="20"/>
        <v>10.606429199999999</v>
      </c>
      <c r="AY429">
        <f t="shared" si="21"/>
        <v>78.5481999</v>
      </c>
    </row>
    <row r="430" spans="1:51" x14ac:dyDescent="0.25">
      <c r="A430" s="12" t="s">
        <v>2574</v>
      </c>
      <c r="B430" s="12" t="s">
        <v>2575</v>
      </c>
      <c r="C430" s="13">
        <v>45876</v>
      </c>
      <c r="D430" s="12" t="s">
        <v>2561</v>
      </c>
      <c r="E430" s="12" t="s">
        <v>1595</v>
      </c>
      <c r="F430" s="12" t="s">
        <v>2576</v>
      </c>
      <c r="G430" s="12">
        <v>350</v>
      </c>
      <c r="H430" s="12" t="s">
        <v>37</v>
      </c>
      <c r="I430" s="12" t="s">
        <v>1291</v>
      </c>
      <c r="J430" s="12" t="s">
        <v>1292</v>
      </c>
      <c r="K430" s="12" t="s">
        <v>51</v>
      </c>
      <c r="L430" s="12" t="s">
        <v>52</v>
      </c>
      <c r="M430" s="12" t="s">
        <v>52</v>
      </c>
      <c r="N430" s="12" t="s">
        <v>2577</v>
      </c>
      <c r="O430" s="12" t="s">
        <v>136</v>
      </c>
      <c r="P430" s="12">
        <v>8870901199</v>
      </c>
      <c r="Q430" s="12" t="s">
        <v>361</v>
      </c>
      <c r="R430" s="12" t="s">
        <v>57</v>
      </c>
      <c r="S430" s="12" t="s">
        <v>114</v>
      </c>
      <c r="T430" s="12" t="s">
        <v>59</v>
      </c>
      <c r="U430" s="12" t="s">
        <v>60</v>
      </c>
      <c r="V430" s="12" t="s">
        <v>61</v>
      </c>
      <c r="W430" s="1" t="s">
        <v>441</v>
      </c>
      <c r="X430" s="12" t="s">
        <v>296</v>
      </c>
      <c r="Y430" s="12" t="s">
        <v>38</v>
      </c>
      <c r="Z430" s="12" t="s">
        <v>64</v>
      </c>
      <c r="AA430" s="12" t="s">
        <v>38</v>
      </c>
      <c r="AB430" s="12" t="s">
        <v>59</v>
      </c>
      <c r="AC430" s="12" t="s">
        <v>128</v>
      </c>
      <c r="AD430" s="12" t="s">
        <v>67</v>
      </c>
      <c r="AE430" s="12" t="s">
        <v>68</v>
      </c>
      <c r="AF430" s="12" t="s">
        <v>69</v>
      </c>
      <c r="AG430" s="12" t="s">
        <v>70</v>
      </c>
      <c r="AH430" s="12" t="s">
        <v>2829</v>
      </c>
      <c r="AI430" s="1" t="str">
        <f>IFERROR(_xlfn.XLOOKUP(Table1[[#This Row],[Audio Url]],Qc!C:C,Qc!F:F),"")</f>
        <v>caste didnt mentioned here (isai vellalar)</v>
      </c>
      <c r="AJ430" s="12" t="s">
        <v>38</v>
      </c>
      <c r="AK430" s="12" t="s">
        <v>38</v>
      </c>
      <c r="AL430" s="12" t="s">
        <v>38</v>
      </c>
      <c r="AM430" s="12" t="s">
        <v>43</v>
      </c>
      <c r="AN430" s="1" t="s">
        <v>2243</v>
      </c>
      <c r="AO430" t="str">
        <f>IF(Table1[[#This Row],[Audio Duration (in secs)]]&gt;180,"Greater than 3 Minutes","Less than 3 Minutes")</f>
        <v>Greater than 3 Minutes</v>
      </c>
      <c r="AP43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30" t="str">
        <f>IFERROR(VLOOKUP(Table1[[#This Row],[சாதி/Caste]],MApping!$E$1:$F$10,2,0),"Others")</f>
        <v>Others</v>
      </c>
      <c r="AR430">
        <f>VLOOKUP(Table1[[#This Row],[பாலினம்/Gender]],Factor!$F$26:$I$28,4,0)</f>
        <v>0.8936170212765957</v>
      </c>
      <c r="AS430">
        <f>VLOOKUP(Table1[[#This Row],[பதிலளித்தவரின் வயது/Age Group]],Factor!$F$35:$I$39,4,0)</f>
        <v>0.96923076923076912</v>
      </c>
      <c r="AT430">
        <f>VLOOKUP(Table1[[#This Row],[பதிலளித்தவரின் வயது/Age Group]]&amp;Table1[[#This Row],[பாலினம்/Gender]],Factor!$A$45:$G$53,7,0)</f>
        <v>1.1666666666666667</v>
      </c>
      <c r="AU43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0">
        <f>VLOOKUP(Table1[[#This Row],[Rev Caste]],Factor!$F$59:$I$68,4,0)</f>
        <v>5.9154929577464786E-2</v>
      </c>
      <c r="AW430">
        <f>Table1[[#This Row],[2021 Ae Factor]]*Table1[[#This Row],[Age &amp; Gender Factor]]</f>
        <v>0.690589266334106</v>
      </c>
      <c r="AX430">
        <f t="shared" si="20"/>
        <v>10.6052961</v>
      </c>
      <c r="AY430">
        <f t="shared" si="21"/>
        <v>78.547807000000006</v>
      </c>
    </row>
    <row r="431" spans="1:51" x14ac:dyDescent="0.25">
      <c r="A431" s="12" t="s">
        <v>2578</v>
      </c>
      <c r="B431" s="12" t="s">
        <v>2579</v>
      </c>
      <c r="C431" s="13">
        <v>45876</v>
      </c>
      <c r="D431" s="12" t="s">
        <v>2580</v>
      </c>
      <c r="E431" s="12" t="s">
        <v>1289</v>
      </c>
      <c r="F431" s="12" t="s">
        <v>2581</v>
      </c>
      <c r="G431" s="12">
        <v>291</v>
      </c>
      <c r="H431" s="12" t="s">
        <v>37</v>
      </c>
      <c r="I431" s="12" t="s">
        <v>1291</v>
      </c>
      <c r="J431" s="12" t="s">
        <v>1292</v>
      </c>
      <c r="K431" s="12" t="s">
        <v>51</v>
      </c>
      <c r="L431" s="12" t="s">
        <v>52</v>
      </c>
      <c r="M431" s="12" t="s">
        <v>52</v>
      </c>
      <c r="N431" s="12" t="s">
        <v>2582</v>
      </c>
      <c r="O431" s="12" t="s">
        <v>55</v>
      </c>
      <c r="P431" s="12">
        <v>8531034471</v>
      </c>
      <c r="Q431" s="12" t="s">
        <v>39</v>
      </c>
      <c r="R431" s="12" t="s">
        <v>125</v>
      </c>
      <c r="S431" s="12" t="s">
        <v>58</v>
      </c>
      <c r="T431" s="12" t="s">
        <v>59</v>
      </c>
      <c r="U431" s="12" t="s">
        <v>60</v>
      </c>
      <c r="V431" s="12" t="s">
        <v>61</v>
      </c>
      <c r="W431" s="12" t="s">
        <v>62</v>
      </c>
      <c r="X431" s="12" t="s">
        <v>63</v>
      </c>
      <c r="Y431" s="12" t="s">
        <v>38</v>
      </c>
      <c r="Z431" s="12" t="s">
        <v>64</v>
      </c>
      <c r="AA431" s="12" t="s">
        <v>38</v>
      </c>
      <c r="AB431" s="12" t="s">
        <v>65</v>
      </c>
      <c r="AC431" s="12" t="s">
        <v>86</v>
      </c>
      <c r="AD431" s="12" t="s">
        <v>67</v>
      </c>
      <c r="AE431" s="12" t="s">
        <v>68</v>
      </c>
      <c r="AF431" s="12" t="s">
        <v>104</v>
      </c>
      <c r="AG431" s="12" t="s">
        <v>70</v>
      </c>
      <c r="AH431" s="12" t="s">
        <v>2829</v>
      </c>
      <c r="AI431" s="1" t="str">
        <f>IFERROR(_xlfn.XLOOKUP(Table1[[#This Row],[Audio Url]],Qc!C:C,Qc!F:F),"")</f>
        <v>caste didnt mentioned here (isai vellalar)</v>
      </c>
      <c r="AJ431" s="12" t="s">
        <v>38</v>
      </c>
      <c r="AK431" s="12" t="s">
        <v>38</v>
      </c>
      <c r="AL431" s="12" t="s">
        <v>38</v>
      </c>
      <c r="AM431" s="12" t="s">
        <v>43</v>
      </c>
      <c r="AN431" s="1" t="s">
        <v>2243</v>
      </c>
      <c r="AO431" t="str">
        <f>IF(Table1[[#This Row],[Audio Duration (in secs)]]&gt;180,"Greater than 3 Minutes","Less than 3 Minutes")</f>
        <v>Greater than 3 Minutes</v>
      </c>
      <c r="AP43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1" t="str">
        <f>IFERROR(VLOOKUP(Table1[[#This Row],[சாதி/Caste]],MApping!$E$1:$F$10,2,0),"Others")</f>
        <v>Others</v>
      </c>
      <c r="AR431">
        <f>VLOOKUP(Table1[[#This Row],[பாலினம்/Gender]],Factor!$F$26:$I$28,4,0)</f>
        <v>1.1351351351351351</v>
      </c>
      <c r="AS431">
        <f>VLOOKUP(Table1[[#This Row],[பதிலளித்தவரின் வயது/Age Group]],Factor!$F$35:$I$39,4,0)</f>
        <v>0.84</v>
      </c>
      <c r="AT431">
        <f>VLOOKUP(Table1[[#This Row],[பதிலளித்தவரின் வயது/Age Group]]&amp;Table1[[#This Row],[பாலினம்/Gender]],Factor!$A$45:$G$53,7,0)</f>
        <v>0.80769230769230771</v>
      </c>
      <c r="AU43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1">
        <f>VLOOKUP(Table1[[#This Row],[Rev Caste]],Factor!$F$59:$I$68,4,0)</f>
        <v>5.9154929577464786E-2</v>
      </c>
      <c r="AW431">
        <f>Table1[[#This Row],[2021 Ae Factor]]*Table1[[#This Row],[Age &amp; Gender Factor]]</f>
        <v>0.47810026130822719</v>
      </c>
      <c r="AX431">
        <f t="shared" si="20"/>
        <v>10.605913599999999</v>
      </c>
      <c r="AY431">
        <f t="shared" si="21"/>
        <v>78.547031099999998</v>
      </c>
    </row>
    <row r="432" spans="1:51" x14ac:dyDescent="0.25">
      <c r="A432" s="12" t="s">
        <v>2583</v>
      </c>
      <c r="B432" s="12" t="s">
        <v>2584</v>
      </c>
      <c r="C432" s="13">
        <v>45876</v>
      </c>
      <c r="D432" s="12" t="s">
        <v>2585</v>
      </c>
      <c r="E432" s="12" t="s">
        <v>2586</v>
      </c>
      <c r="F432" s="12" t="s">
        <v>2587</v>
      </c>
      <c r="G432" s="12">
        <v>264</v>
      </c>
      <c r="H432" s="12" t="s">
        <v>37</v>
      </c>
      <c r="I432" s="12" t="s">
        <v>1283</v>
      </c>
      <c r="J432" s="12" t="s">
        <v>1284</v>
      </c>
      <c r="K432" s="12" t="s">
        <v>51</v>
      </c>
      <c r="L432" s="12" t="s">
        <v>52</v>
      </c>
      <c r="M432" s="12" t="s">
        <v>52</v>
      </c>
      <c r="N432" s="12" t="s">
        <v>2588</v>
      </c>
      <c r="O432" s="12" t="s">
        <v>136</v>
      </c>
      <c r="P432" s="12">
        <v>9600643117</v>
      </c>
      <c r="Q432" s="12" t="s">
        <v>39</v>
      </c>
      <c r="R432" s="12" t="s">
        <v>137</v>
      </c>
      <c r="S432" s="12" t="s">
        <v>58</v>
      </c>
      <c r="T432" s="12" t="s">
        <v>138</v>
      </c>
      <c r="U432" s="12" t="s">
        <v>60</v>
      </c>
      <c r="V432" s="12" t="s">
        <v>61</v>
      </c>
      <c r="W432" s="12" t="s">
        <v>62</v>
      </c>
      <c r="X432" s="12" t="s">
        <v>63</v>
      </c>
      <c r="Y432" s="12" t="s">
        <v>38</v>
      </c>
      <c r="Z432" s="12" t="s">
        <v>64</v>
      </c>
      <c r="AA432" s="12" t="s">
        <v>38</v>
      </c>
      <c r="AB432" s="12" t="s">
        <v>65</v>
      </c>
      <c r="AC432" s="12" t="s">
        <v>86</v>
      </c>
      <c r="AD432" s="12" t="s">
        <v>67</v>
      </c>
      <c r="AE432" s="12" t="s">
        <v>624</v>
      </c>
      <c r="AF432" s="12" t="s">
        <v>69</v>
      </c>
      <c r="AG432" s="12" t="s">
        <v>89</v>
      </c>
      <c r="AH432" s="12" t="s">
        <v>2829</v>
      </c>
      <c r="AI432" s="1" t="str">
        <f>IFERROR(_xlfn.XLOOKUP(Table1[[#This Row],[Audio Url]],Qc!C:C,Qc!F:F),"")</f>
        <v>caste didnt mentioned here (isai vellalar)</v>
      </c>
      <c r="AJ432" s="12" t="s">
        <v>38</v>
      </c>
      <c r="AK432" s="12" t="s">
        <v>38</v>
      </c>
      <c r="AL432" s="12" t="s">
        <v>38</v>
      </c>
      <c r="AM432" s="12" t="s">
        <v>43</v>
      </c>
      <c r="AN432" s="1" t="s">
        <v>2243</v>
      </c>
      <c r="AO432" t="str">
        <f>IF(Table1[[#This Row],[Audio Duration (in secs)]]&gt;180,"Greater than 3 Minutes","Less than 3 Minutes")</f>
        <v>Greater than 3 Minutes</v>
      </c>
      <c r="AP43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2" t="str">
        <f>IFERROR(VLOOKUP(Table1[[#This Row],[சாதி/Caste]],MApping!$E$1:$F$10,2,0),"Others")</f>
        <v>Others</v>
      </c>
      <c r="AR432">
        <f>VLOOKUP(Table1[[#This Row],[பாலினம்/Gender]],Factor!$F$26:$I$28,4,0)</f>
        <v>0.8936170212765957</v>
      </c>
      <c r="AS432">
        <f>VLOOKUP(Table1[[#This Row],[பதிலளித்தவரின் வயது/Age Group]],Factor!$F$35:$I$39,4,0)</f>
        <v>0.84</v>
      </c>
      <c r="AT432">
        <f>VLOOKUP(Table1[[#This Row],[பதிலளித்தவரின் வயது/Age Group]]&amp;Table1[[#This Row],[பாலினம்/Gender]],Factor!$A$45:$G$53,7,0)</f>
        <v>0.875</v>
      </c>
      <c r="AU43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2">
        <f>VLOOKUP(Table1[[#This Row],[Rev Caste]],Factor!$F$59:$I$68,4,0)</f>
        <v>5.9154929577464786E-2</v>
      </c>
      <c r="AW432">
        <f>Table1[[#This Row],[2021 Ae Factor]]*Table1[[#This Row],[Age &amp; Gender Factor]]</f>
        <v>0.5179419497505795</v>
      </c>
      <c r="AX432">
        <f t="shared" ref="AX432:AX462" si="22">VALUE(MID(D432,2,FIND(",",D432)-2))</f>
        <v>10.606076699999999</v>
      </c>
      <c r="AY432">
        <f t="shared" ref="AY432:AY462" si="23">VALUE(MID(D432, FIND(",",D432)+2, FIND(")",D432)-FIND(",",D432)-2))</f>
        <v>78.547166700000005</v>
      </c>
    </row>
    <row r="433" spans="1:51" x14ac:dyDescent="0.25">
      <c r="A433" s="12" t="s">
        <v>2589</v>
      </c>
      <c r="B433" s="12" t="s">
        <v>2590</v>
      </c>
      <c r="C433" s="13">
        <v>45876</v>
      </c>
      <c r="D433" s="12" t="s">
        <v>2591</v>
      </c>
      <c r="E433" s="12" t="s">
        <v>2586</v>
      </c>
      <c r="F433" s="12" t="s">
        <v>2592</v>
      </c>
      <c r="G433" s="12">
        <v>273</v>
      </c>
      <c r="H433" s="12" t="s">
        <v>37</v>
      </c>
      <c r="I433" s="12" t="s">
        <v>1291</v>
      </c>
      <c r="J433" s="12" t="s">
        <v>1292</v>
      </c>
      <c r="K433" s="12" t="s">
        <v>51</v>
      </c>
      <c r="L433" s="12" t="s">
        <v>52</v>
      </c>
      <c r="M433" s="12" t="s">
        <v>52</v>
      </c>
      <c r="N433" s="12" t="s">
        <v>2593</v>
      </c>
      <c r="O433" s="12" t="s">
        <v>55</v>
      </c>
      <c r="P433" s="12">
        <v>8526488949</v>
      </c>
      <c r="Q433" s="12" t="s">
        <v>39</v>
      </c>
      <c r="R433" s="12" t="s">
        <v>57</v>
      </c>
      <c r="S433" s="12" t="s">
        <v>114</v>
      </c>
      <c r="T433" s="12" t="s">
        <v>59</v>
      </c>
      <c r="U433" s="12" t="s">
        <v>60</v>
      </c>
      <c r="V433" s="12" t="s">
        <v>61</v>
      </c>
      <c r="W433" s="12" t="s">
        <v>62</v>
      </c>
      <c r="X433" s="12" t="s">
        <v>102</v>
      </c>
      <c r="Y433" s="12" t="s">
        <v>176</v>
      </c>
      <c r="Z433" s="12" t="s">
        <v>64</v>
      </c>
      <c r="AA433" s="12" t="s">
        <v>38</v>
      </c>
      <c r="AB433" s="12" t="s">
        <v>85</v>
      </c>
      <c r="AC433" s="12" t="s">
        <v>86</v>
      </c>
      <c r="AD433" s="12" t="s">
        <v>87</v>
      </c>
      <c r="AE433" s="12" t="s">
        <v>68</v>
      </c>
      <c r="AF433" s="12" t="s">
        <v>104</v>
      </c>
      <c r="AG433" s="12" t="s">
        <v>70</v>
      </c>
      <c r="AH433" s="12" t="s">
        <v>2829</v>
      </c>
      <c r="AI433" s="1" t="str">
        <f>IFERROR(_xlfn.XLOOKUP(Table1[[#This Row],[Audio Url]],Qc!C:C,Qc!F:F),"")</f>
        <v>caste didnt mentioned here (isai vellalar)</v>
      </c>
      <c r="AJ433" s="12" t="s">
        <v>38</v>
      </c>
      <c r="AK433" s="12" t="s">
        <v>38</v>
      </c>
      <c r="AL433" s="12" t="s">
        <v>38</v>
      </c>
      <c r="AM433" s="12" t="s">
        <v>43</v>
      </c>
      <c r="AN433" s="1" t="s">
        <v>2243</v>
      </c>
      <c r="AO433" t="str">
        <f>IF(Table1[[#This Row],[Audio Duration (in secs)]]&gt;180,"Greater than 3 Minutes","Less than 3 Minutes")</f>
        <v>Greater than 3 Minutes</v>
      </c>
      <c r="AP43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33" t="str">
        <f>IFERROR(VLOOKUP(Table1[[#This Row],[சாதி/Caste]],MApping!$E$1:$F$10,2,0),"Others")</f>
        <v>Others</v>
      </c>
      <c r="AR433">
        <f>VLOOKUP(Table1[[#This Row],[பாலினம்/Gender]],Factor!$F$26:$I$28,4,0)</f>
        <v>1.1351351351351351</v>
      </c>
      <c r="AS433">
        <f>VLOOKUP(Table1[[#This Row],[பதிலளித்தவரின் வயது/Age Group]],Factor!$F$35:$I$39,4,0)</f>
        <v>0.84</v>
      </c>
      <c r="AT433">
        <f>VLOOKUP(Table1[[#This Row],[பதிலளித்தவரின் வயது/Age Group]]&amp;Table1[[#This Row],[பாலினம்/Gender]],Factor!$A$45:$G$53,7,0)</f>
        <v>0.80769230769230771</v>
      </c>
      <c r="AU43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3">
        <f>VLOOKUP(Table1[[#This Row],[Rev Caste]],Factor!$F$59:$I$68,4,0)</f>
        <v>5.9154929577464786E-2</v>
      </c>
      <c r="AW433">
        <f>Table1[[#This Row],[2021 Ae Factor]]*Table1[[#This Row],[Age &amp; Gender Factor]]</f>
        <v>0.47810026130822719</v>
      </c>
      <c r="AX433">
        <f t="shared" si="22"/>
        <v>10.6060049</v>
      </c>
      <c r="AY433">
        <f t="shared" si="23"/>
        <v>78.546650499999998</v>
      </c>
    </row>
    <row r="434" spans="1:51" x14ac:dyDescent="0.25">
      <c r="A434" s="12" t="s">
        <v>2594</v>
      </c>
      <c r="B434" s="12" t="s">
        <v>2595</v>
      </c>
      <c r="C434" s="13">
        <v>45876</v>
      </c>
      <c r="D434" s="12" t="s">
        <v>2596</v>
      </c>
      <c r="E434" s="12" t="s">
        <v>2597</v>
      </c>
      <c r="F434" s="12" t="s">
        <v>2598</v>
      </c>
      <c r="G434" s="12">
        <v>330</v>
      </c>
      <c r="H434" s="12" t="s">
        <v>37</v>
      </c>
      <c r="I434" s="12" t="s">
        <v>2102</v>
      </c>
      <c r="J434" s="12" t="s">
        <v>2103</v>
      </c>
      <c r="K434" s="12" t="s">
        <v>51</v>
      </c>
      <c r="L434" s="12" t="s">
        <v>52</v>
      </c>
      <c r="M434" s="12" t="s">
        <v>2172</v>
      </c>
      <c r="N434" s="12" t="s">
        <v>770</v>
      </c>
      <c r="O434" s="12" t="s">
        <v>136</v>
      </c>
      <c r="P434" s="12">
        <v>9976279144</v>
      </c>
      <c r="Q434" s="12" t="s">
        <v>39</v>
      </c>
      <c r="R434" s="12" t="s">
        <v>125</v>
      </c>
      <c r="S434" s="12" t="s">
        <v>114</v>
      </c>
      <c r="T434" s="12" t="s">
        <v>138</v>
      </c>
      <c r="U434" s="12" t="s">
        <v>60</v>
      </c>
      <c r="V434" s="12" t="s">
        <v>61</v>
      </c>
      <c r="W434" s="12" t="s">
        <v>62</v>
      </c>
      <c r="X434" s="12" t="s">
        <v>63</v>
      </c>
      <c r="Y434" s="12" t="s">
        <v>38</v>
      </c>
      <c r="Z434" s="12" t="s">
        <v>64</v>
      </c>
      <c r="AA434" s="12" t="s">
        <v>38</v>
      </c>
      <c r="AB434" s="12" t="s">
        <v>65</v>
      </c>
      <c r="AC434" s="12" t="s">
        <v>86</v>
      </c>
      <c r="AD434" s="12" t="s">
        <v>87</v>
      </c>
      <c r="AE434" s="12" t="s">
        <v>68</v>
      </c>
      <c r="AF434" s="12" t="s">
        <v>117</v>
      </c>
      <c r="AG434" s="12" t="s">
        <v>89</v>
      </c>
      <c r="AH434" s="12" t="s">
        <v>71</v>
      </c>
      <c r="AI434" s="1">
        <f>IFERROR(_xlfn.XLOOKUP(Table1[[#This Row],[Audio Url]],Qc!C:C,Qc!F:F),"")</f>
        <v>0</v>
      </c>
      <c r="AJ434" s="12" t="s">
        <v>38</v>
      </c>
      <c r="AK434" s="12" t="s">
        <v>38</v>
      </c>
      <c r="AL434" s="12" t="s">
        <v>38</v>
      </c>
      <c r="AM434" s="12" t="s">
        <v>43</v>
      </c>
      <c r="AN434" s="1" t="s">
        <v>2243</v>
      </c>
      <c r="AO434" t="str">
        <f>IF(Table1[[#This Row],[Audio Duration (in secs)]]&gt;180,"Greater than 3 Minutes","Less than 3 Minutes")</f>
        <v>Greater than 3 Minutes</v>
      </c>
      <c r="AP43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4" t="str">
        <f>IFERROR(VLOOKUP(Table1[[#This Row],[சாதி/Caste]],MApping!$E$1:$F$10,2,0),"Others")</f>
        <v>URALI GOUNDER</v>
      </c>
      <c r="AR434">
        <f>VLOOKUP(Table1[[#This Row],[பாலினம்/Gender]],Factor!$F$26:$I$28,4,0)</f>
        <v>0.8936170212765957</v>
      </c>
      <c r="AS434">
        <f>VLOOKUP(Table1[[#This Row],[பதிலளித்தவரின் வயது/Age Group]],Factor!$F$35:$I$39,4,0)</f>
        <v>0.84</v>
      </c>
      <c r="AT434">
        <f>VLOOKUP(Table1[[#This Row],[பதிலளித்தவரின் வயது/Age Group]]&amp;Table1[[#This Row],[பாலினம்/Gender]],Factor!$A$45:$G$53,7,0)</f>
        <v>0.875</v>
      </c>
      <c r="AU43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4">
        <f>VLOOKUP(Table1[[#This Row],[Rev Caste]],Factor!$F$59:$I$68,4,0)</f>
        <v>1.3034482758620689</v>
      </c>
      <c r="AW434">
        <f>Table1[[#This Row],[2021 Ae Factor]]*Table1[[#This Row],[Age &amp; Gender Factor]]</f>
        <v>0.5179419497505795</v>
      </c>
      <c r="AX434">
        <f t="shared" si="22"/>
        <v>10.609881700000001</v>
      </c>
      <c r="AY434">
        <f t="shared" si="23"/>
        <v>78.469898299999997</v>
      </c>
    </row>
    <row r="435" spans="1:51" x14ac:dyDescent="0.25">
      <c r="A435" s="12" t="s">
        <v>2599</v>
      </c>
      <c r="B435" s="12" t="s">
        <v>2600</v>
      </c>
      <c r="C435" s="13">
        <v>45876</v>
      </c>
      <c r="D435" s="12" t="s">
        <v>2601</v>
      </c>
      <c r="E435" s="12" t="s">
        <v>2602</v>
      </c>
      <c r="F435" s="12" t="s">
        <v>2603</v>
      </c>
      <c r="G435" s="12">
        <v>214</v>
      </c>
      <c r="H435" s="12" t="s">
        <v>37</v>
      </c>
      <c r="I435" s="12" t="s">
        <v>1283</v>
      </c>
      <c r="J435" s="12" t="s">
        <v>1284</v>
      </c>
      <c r="K435" s="12" t="s">
        <v>51</v>
      </c>
      <c r="L435" s="12" t="s">
        <v>52</v>
      </c>
      <c r="M435" s="12" t="s">
        <v>52</v>
      </c>
      <c r="N435" s="12" t="s">
        <v>1996</v>
      </c>
      <c r="O435" s="12" t="s">
        <v>136</v>
      </c>
      <c r="P435" s="12">
        <v>8838892992</v>
      </c>
      <c r="Q435" s="12" t="s">
        <v>82</v>
      </c>
      <c r="R435" s="12" t="s">
        <v>137</v>
      </c>
      <c r="S435" s="12" t="s">
        <v>58</v>
      </c>
      <c r="T435" s="12" t="s">
        <v>59</v>
      </c>
      <c r="U435" s="12" t="s">
        <v>60</v>
      </c>
      <c r="V435" s="12" t="s">
        <v>61</v>
      </c>
      <c r="W435" s="12" t="s">
        <v>62</v>
      </c>
      <c r="X435" s="12" t="s">
        <v>63</v>
      </c>
      <c r="Y435" s="12" t="s">
        <v>38</v>
      </c>
      <c r="Z435" s="12" t="s">
        <v>127</v>
      </c>
      <c r="AA435" s="12" t="s">
        <v>139</v>
      </c>
      <c r="AB435" s="12" t="s">
        <v>59</v>
      </c>
      <c r="AC435" s="12" t="s">
        <v>128</v>
      </c>
      <c r="AD435" s="12" t="s">
        <v>67</v>
      </c>
      <c r="AE435" s="12" t="s">
        <v>68</v>
      </c>
      <c r="AF435" s="12" t="s">
        <v>69</v>
      </c>
      <c r="AG435" s="12" t="s">
        <v>319</v>
      </c>
      <c r="AH435" s="12" t="s">
        <v>2829</v>
      </c>
      <c r="AI435" s="1" t="str">
        <f>IFERROR(_xlfn.XLOOKUP(Table1[[#This Row],[Audio Url]],Qc!C:C,Qc!F:F),"")</f>
        <v>caste didnt mentioned here (isai vellalar)</v>
      </c>
      <c r="AJ435" s="12" t="s">
        <v>38</v>
      </c>
      <c r="AK435" s="12" t="s">
        <v>38</v>
      </c>
      <c r="AL435" s="12" t="s">
        <v>38</v>
      </c>
      <c r="AM435" s="12" t="s">
        <v>43</v>
      </c>
      <c r="AN435" s="1" t="s">
        <v>2243</v>
      </c>
      <c r="AO435" t="str">
        <f>IF(Table1[[#This Row],[Audio Duration (in secs)]]&gt;180,"Greater than 3 Minutes","Less than 3 Minutes")</f>
        <v>Greater than 3 Minutes</v>
      </c>
      <c r="AP43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5" t="str">
        <f>IFERROR(VLOOKUP(Table1[[#This Row],[சாதி/Caste]],MApping!$E$1:$F$10,2,0),"Others")</f>
        <v>Others</v>
      </c>
      <c r="AR435">
        <f>VLOOKUP(Table1[[#This Row],[பாலினம்/Gender]],Factor!$F$26:$I$28,4,0)</f>
        <v>0.8936170212765957</v>
      </c>
      <c r="AS435">
        <f>VLOOKUP(Table1[[#This Row],[பதிலளித்தவரின் வயது/Age Group]],Factor!$F$35:$I$39,4,0)</f>
        <v>0.84848484848484851</v>
      </c>
      <c r="AT435">
        <f>VLOOKUP(Table1[[#This Row],[பதிலளித்தவரின் வயது/Age Group]]&amp;Table1[[#This Row],[பாலினம்/Gender]],Factor!$A$45:$G$53,7,0)</f>
        <v>0.70000000000000007</v>
      </c>
      <c r="AU43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5">
        <f>VLOOKUP(Table1[[#This Row],[Rev Caste]],Factor!$F$59:$I$68,4,0)</f>
        <v>5.9154929577464786E-2</v>
      </c>
      <c r="AW435">
        <f>Table1[[#This Row],[2021 Ae Factor]]*Table1[[#This Row],[Age &amp; Gender Factor]]</f>
        <v>0.41435355980046362</v>
      </c>
      <c r="AX435">
        <f t="shared" si="22"/>
        <v>10.607666200000001</v>
      </c>
      <c r="AY435">
        <f t="shared" si="23"/>
        <v>78.546437299999994</v>
      </c>
    </row>
    <row r="436" spans="1:51" x14ac:dyDescent="0.25">
      <c r="A436" s="12" t="s">
        <v>2604</v>
      </c>
      <c r="B436" s="12" t="s">
        <v>2605</v>
      </c>
      <c r="C436" s="13">
        <v>45876</v>
      </c>
      <c r="D436" s="12" t="s">
        <v>2606</v>
      </c>
      <c r="E436" s="12" t="s">
        <v>2607</v>
      </c>
      <c r="F436" s="12" t="s">
        <v>2608</v>
      </c>
      <c r="G436" s="12">
        <v>265</v>
      </c>
      <c r="H436" s="12" t="s">
        <v>37</v>
      </c>
      <c r="I436" s="12" t="s">
        <v>1291</v>
      </c>
      <c r="J436" s="12" t="s">
        <v>1292</v>
      </c>
      <c r="K436" s="12" t="s">
        <v>51</v>
      </c>
      <c r="L436" s="12" t="s">
        <v>52</v>
      </c>
      <c r="M436" s="12" t="s">
        <v>52</v>
      </c>
      <c r="N436" s="12" t="s">
        <v>2609</v>
      </c>
      <c r="O436" s="12" t="s">
        <v>55</v>
      </c>
      <c r="P436" s="12">
        <v>8248430003</v>
      </c>
      <c r="Q436" s="12" t="s">
        <v>56</v>
      </c>
      <c r="R436" s="12" t="s">
        <v>57</v>
      </c>
      <c r="S436" s="12" t="s">
        <v>114</v>
      </c>
      <c r="T436" s="12" t="s">
        <v>59</v>
      </c>
      <c r="U436" s="12" t="s">
        <v>84</v>
      </c>
      <c r="V436" s="12" t="s">
        <v>186</v>
      </c>
      <c r="W436" s="12" t="s">
        <v>62</v>
      </c>
      <c r="X436" s="12" t="s">
        <v>296</v>
      </c>
      <c r="Y436" s="12" t="s">
        <v>38</v>
      </c>
      <c r="Z436" s="12" t="s">
        <v>127</v>
      </c>
      <c r="AA436" s="12" t="s">
        <v>139</v>
      </c>
      <c r="AB436" s="12" t="s">
        <v>59</v>
      </c>
      <c r="AC436" s="12" t="s">
        <v>128</v>
      </c>
      <c r="AD436" s="12" t="s">
        <v>87</v>
      </c>
      <c r="AE436" s="12" t="s">
        <v>68</v>
      </c>
      <c r="AF436" s="12" t="s">
        <v>117</v>
      </c>
      <c r="AG436" s="12" t="s">
        <v>70</v>
      </c>
      <c r="AH436" s="12" t="s">
        <v>2829</v>
      </c>
      <c r="AI436" s="1" t="str">
        <f>IFERROR(_xlfn.XLOOKUP(Table1[[#This Row],[Audio Url]],Qc!C:C,Qc!F:F),"")</f>
        <v>caste didnt mentioned here (isai vellalar)</v>
      </c>
      <c r="AJ436" s="12" t="s">
        <v>38</v>
      </c>
      <c r="AK436" s="12" t="s">
        <v>38</v>
      </c>
      <c r="AL436" s="12" t="s">
        <v>38</v>
      </c>
      <c r="AM436" s="12" t="s">
        <v>43</v>
      </c>
      <c r="AN436" s="1" t="s">
        <v>2243</v>
      </c>
      <c r="AO436" t="str">
        <f>IF(Table1[[#This Row],[Audio Duration (in secs)]]&gt;180,"Greater than 3 Minutes","Less than 3 Minutes")</f>
        <v>Greater than 3 Minutes</v>
      </c>
      <c r="AP43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36" t="str">
        <f>IFERROR(VLOOKUP(Table1[[#This Row],[சாதி/Caste]],MApping!$E$1:$F$10,2,0),"Others")</f>
        <v>Others</v>
      </c>
      <c r="AR436">
        <f>VLOOKUP(Table1[[#This Row],[பாலினம்/Gender]],Factor!$F$26:$I$28,4,0)</f>
        <v>1.1351351351351351</v>
      </c>
      <c r="AS436">
        <f>VLOOKUP(Table1[[#This Row],[பதிலளித்தவரின் வயது/Age Group]],Factor!$F$35:$I$39,4,0)</f>
        <v>1.2824427480916032</v>
      </c>
      <c r="AT436">
        <f>VLOOKUP(Table1[[#This Row],[பதிலளித்தவரின் வயது/Age Group]]&amp;Table1[[#This Row],[பாலினம்/Gender]],Factor!$A$45:$G$53,7,0)</f>
        <v>1.9534883720930234</v>
      </c>
      <c r="AU43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36">
        <f>VLOOKUP(Table1[[#This Row],[Rev Caste]],Factor!$F$59:$I$68,4,0)</f>
        <v>5.9154929577464786E-2</v>
      </c>
      <c r="AW436">
        <f>Table1[[#This Row],[2021 Ae Factor]]*Table1[[#This Row],[Age &amp; Gender Factor]]</f>
        <v>1.9534883720930234</v>
      </c>
      <c r="AX436">
        <f t="shared" si="22"/>
        <v>10.607675</v>
      </c>
      <c r="AY436">
        <f t="shared" si="23"/>
        <v>78.546921600000005</v>
      </c>
    </row>
    <row r="437" spans="1:51" x14ac:dyDescent="0.25">
      <c r="A437" s="12" t="s">
        <v>2610</v>
      </c>
      <c r="B437" s="12" t="s">
        <v>2611</v>
      </c>
      <c r="C437" s="13">
        <v>45876</v>
      </c>
      <c r="D437" s="12" t="s">
        <v>2612</v>
      </c>
      <c r="E437" s="12" t="s">
        <v>2613</v>
      </c>
      <c r="F437" s="12" t="s">
        <v>2614</v>
      </c>
      <c r="G437" s="12">
        <v>330</v>
      </c>
      <c r="H437" s="12" t="s">
        <v>37</v>
      </c>
      <c r="I437" s="12" t="s">
        <v>49</v>
      </c>
      <c r="J437" s="12" t="s">
        <v>50</v>
      </c>
      <c r="K437" s="12" t="s">
        <v>51</v>
      </c>
      <c r="L437" s="12" t="s">
        <v>52</v>
      </c>
      <c r="M437" s="12" t="s">
        <v>2172</v>
      </c>
      <c r="N437" s="12" t="s">
        <v>2615</v>
      </c>
      <c r="O437" s="12" t="s">
        <v>136</v>
      </c>
      <c r="P437" s="12">
        <v>9655668044</v>
      </c>
      <c r="Q437" s="12" t="s">
        <v>39</v>
      </c>
      <c r="R437" s="12" t="s">
        <v>125</v>
      </c>
      <c r="S437" s="12" t="s">
        <v>114</v>
      </c>
      <c r="T437" s="12" t="s">
        <v>138</v>
      </c>
      <c r="U437" s="12" t="s">
        <v>84</v>
      </c>
      <c r="V437" s="12" t="s">
        <v>61</v>
      </c>
      <c r="W437" s="12" t="s">
        <v>62</v>
      </c>
      <c r="X437" s="12" t="s">
        <v>63</v>
      </c>
      <c r="Y437" s="12" t="s">
        <v>38</v>
      </c>
      <c r="Z437" s="12" t="s">
        <v>64</v>
      </c>
      <c r="AA437" s="12" t="s">
        <v>38</v>
      </c>
      <c r="AB437" s="12" t="s">
        <v>59</v>
      </c>
      <c r="AC437" s="12" t="s">
        <v>86</v>
      </c>
      <c r="AD437" s="12" t="s">
        <v>67</v>
      </c>
      <c r="AE437" s="12" t="s">
        <v>624</v>
      </c>
      <c r="AF437" s="12" t="s">
        <v>69</v>
      </c>
      <c r="AG437" s="12" t="s">
        <v>89</v>
      </c>
      <c r="AH437" s="12" t="s">
        <v>71</v>
      </c>
      <c r="AI437" s="1">
        <f>IFERROR(_xlfn.XLOOKUP(Table1[[#This Row],[Audio Url]],Qc!C:C,Qc!F:F),"")</f>
        <v>0</v>
      </c>
      <c r="AJ437" s="12" t="s">
        <v>38</v>
      </c>
      <c r="AK437" s="12" t="s">
        <v>38</v>
      </c>
      <c r="AL437" s="12" t="s">
        <v>38</v>
      </c>
      <c r="AM437" s="12" t="s">
        <v>43</v>
      </c>
      <c r="AN437" s="1" t="s">
        <v>2243</v>
      </c>
      <c r="AO437" t="str">
        <f>IF(Table1[[#This Row],[Audio Duration (in secs)]]&gt;180,"Greater than 3 Minutes","Less than 3 Minutes")</f>
        <v>Greater than 3 Minutes</v>
      </c>
      <c r="AP43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7" t="str">
        <f>IFERROR(VLOOKUP(Table1[[#This Row],[சாதி/Caste]],MApping!$E$1:$F$10,2,0),"Others")</f>
        <v>URALI GOUNDER</v>
      </c>
      <c r="AR437">
        <f>VLOOKUP(Table1[[#This Row],[பாலினம்/Gender]],Factor!$F$26:$I$28,4,0)</f>
        <v>0.8936170212765957</v>
      </c>
      <c r="AS437">
        <f>VLOOKUP(Table1[[#This Row],[பதிலளித்தவரின் வயது/Age Group]],Factor!$F$35:$I$39,4,0)</f>
        <v>0.84</v>
      </c>
      <c r="AT437">
        <f>VLOOKUP(Table1[[#This Row],[பதிலளித்தவரின் வயது/Age Group]]&amp;Table1[[#This Row],[பாலினம்/Gender]],Factor!$A$45:$G$53,7,0)</f>
        <v>0.875</v>
      </c>
      <c r="AU43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7">
        <f>VLOOKUP(Table1[[#This Row],[Rev Caste]],Factor!$F$59:$I$68,4,0)</f>
        <v>1.3034482758620689</v>
      </c>
      <c r="AW437">
        <f>Table1[[#This Row],[2021 Ae Factor]]*Table1[[#This Row],[Age &amp; Gender Factor]]</f>
        <v>0.5179419497505795</v>
      </c>
      <c r="AX437">
        <f t="shared" si="22"/>
        <v>10.609970000000001</v>
      </c>
      <c r="AY437">
        <f t="shared" si="23"/>
        <v>78.469618299999993</v>
      </c>
    </row>
    <row r="438" spans="1:51" x14ac:dyDescent="0.25">
      <c r="A438" s="12" t="s">
        <v>2616</v>
      </c>
      <c r="B438" s="12" t="s">
        <v>2617</v>
      </c>
      <c r="C438" s="13">
        <v>45876</v>
      </c>
      <c r="D438" s="12" t="s">
        <v>2618</v>
      </c>
      <c r="E438" s="12" t="s">
        <v>2607</v>
      </c>
      <c r="F438" s="12" t="s">
        <v>2619</v>
      </c>
      <c r="G438" s="12">
        <v>334</v>
      </c>
      <c r="H438" s="12" t="s">
        <v>37</v>
      </c>
      <c r="I438" s="12" t="s">
        <v>1291</v>
      </c>
      <c r="J438" s="12" t="s">
        <v>1292</v>
      </c>
      <c r="K438" s="12" t="s">
        <v>51</v>
      </c>
      <c r="L438" s="12" t="s">
        <v>52</v>
      </c>
      <c r="M438" s="12" t="s">
        <v>52</v>
      </c>
      <c r="N438" s="12" t="s">
        <v>2620</v>
      </c>
      <c r="O438" s="12" t="s">
        <v>136</v>
      </c>
      <c r="P438" s="12">
        <v>6381748641</v>
      </c>
      <c r="Q438" s="12" t="s">
        <v>56</v>
      </c>
      <c r="R438" s="12" t="s">
        <v>137</v>
      </c>
      <c r="S438" s="12" t="s">
        <v>114</v>
      </c>
      <c r="T438" s="12" t="s">
        <v>59</v>
      </c>
      <c r="U438" s="12" t="s">
        <v>302</v>
      </c>
      <c r="V438" s="12" t="s">
        <v>100</v>
      </c>
      <c r="W438" s="12" t="s">
        <v>101</v>
      </c>
      <c r="X438" s="12" t="s">
        <v>102</v>
      </c>
      <c r="Y438" s="12" t="s">
        <v>96</v>
      </c>
      <c r="Z438" s="12" t="s">
        <v>64</v>
      </c>
      <c r="AA438" s="12" t="s">
        <v>38</v>
      </c>
      <c r="AB438" s="12" t="s">
        <v>85</v>
      </c>
      <c r="AC438" s="12" t="s">
        <v>128</v>
      </c>
      <c r="AD438" s="12" t="s">
        <v>67</v>
      </c>
      <c r="AE438" s="12" t="s">
        <v>68</v>
      </c>
      <c r="AF438" s="12" t="s">
        <v>69</v>
      </c>
      <c r="AG438" s="12" t="s">
        <v>89</v>
      </c>
      <c r="AH438" s="12" t="s">
        <v>521</v>
      </c>
      <c r="AI438" s="1">
        <f>IFERROR(_xlfn.XLOOKUP(Table1[[#This Row],[Audio Url]],Qc!C:C,Qc!F:F),"")</f>
        <v>0</v>
      </c>
      <c r="AJ438" s="12" t="s">
        <v>38</v>
      </c>
      <c r="AK438" s="12" t="s">
        <v>38</v>
      </c>
      <c r="AL438" s="12" t="s">
        <v>38</v>
      </c>
      <c r="AM438" s="12" t="s">
        <v>43</v>
      </c>
      <c r="AN438" s="1" t="s">
        <v>2243</v>
      </c>
      <c r="AO438" t="str">
        <f>IF(Table1[[#This Row],[Audio Duration (in secs)]]&gt;180,"Greater than 3 Minutes","Less than 3 Minutes")</f>
        <v>Greater than 3 Minutes</v>
      </c>
      <c r="AP43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38" t="str">
        <f>IFERROR(VLOOKUP(Table1[[#This Row],[சாதி/Caste]],MApping!$E$1:$F$10,2,0),"Others")</f>
        <v>CHOLIA VELLALAR</v>
      </c>
      <c r="AR438">
        <f>VLOOKUP(Table1[[#This Row],[பாலினம்/Gender]],Factor!$F$26:$I$28,4,0)</f>
        <v>0.8936170212765957</v>
      </c>
      <c r="AS438">
        <f>VLOOKUP(Table1[[#This Row],[பதிலளித்தவரின் வயது/Age Group]],Factor!$F$35:$I$39,4,0)</f>
        <v>1.2824427480916032</v>
      </c>
      <c r="AT438">
        <f>VLOOKUP(Table1[[#This Row],[பதிலளித்தவரின் வயது/Age Group]]&amp;Table1[[#This Row],[பாலினம்/Gender]],Factor!$A$45:$G$53,7,0)</f>
        <v>0.95454545454545459</v>
      </c>
      <c r="AU43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38">
        <f>VLOOKUP(Table1[[#This Row],[Rev Caste]],Factor!$F$59:$I$68,4,0)</f>
        <v>1.3125</v>
      </c>
      <c r="AW438">
        <f>Table1[[#This Row],[2021 Ae Factor]]*Table1[[#This Row],[Age &amp; Gender Factor]]</f>
        <v>1.9102362971007465</v>
      </c>
      <c r="AX438">
        <f t="shared" si="22"/>
        <v>10.6078905</v>
      </c>
      <c r="AY438">
        <f t="shared" si="23"/>
        <v>78.546597500000004</v>
      </c>
    </row>
    <row r="439" spans="1:51" x14ac:dyDescent="0.25">
      <c r="A439" s="12" t="s">
        <v>2621</v>
      </c>
      <c r="B439" s="12" t="s">
        <v>2622</v>
      </c>
      <c r="C439" s="13">
        <v>45876</v>
      </c>
      <c r="D439" s="12" t="s">
        <v>2623</v>
      </c>
      <c r="E439" s="12" t="s">
        <v>2624</v>
      </c>
      <c r="F439" s="12" t="s">
        <v>2625</v>
      </c>
      <c r="G439" s="12">
        <v>313</v>
      </c>
      <c r="H439" s="12" t="s">
        <v>37</v>
      </c>
      <c r="I439" s="12" t="s">
        <v>1283</v>
      </c>
      <c r="J439" s="12" t="s">
        <v>1284</v>
      </c>
      <c r="K439" s="12" t="s">
        <v>51</v>
      </c>
      <c r="L439" s="12" t="s">
        <v>52</v>
      </c>
      <c r="M439" s="12" t="s">
        <v>52</v>
      </c>
      <c r="N439" s="12" t="s">
        <v>2626</v>
      </c>
      <c r="O439" s="12" t="s">
        <v>136</v>
      </c>
      <c r="P439" s="12">
        <v>9790092034</v>
      </c>
      <c r="Q439" s="12" t="s">
        <v>39</v>
      </c>
      <c r="R439" s="12" t="s">
        <v>137</v>
      </c>
      <c r="S439" s="12" t="s">
        <v>58</v>
      </c>
      <c r="T439" s="12" t="s">
        <v>138</v>
      </c>
      <c r="U439" s="12" t="s">
        <v>302</v>
      </c>
      <c r="V439" s="12" t="s">
        <v>61</v>
      </c>
      <c r="W439" s="12" t="s">
        <v>62</v>
      </c>
      <c r="X439" s="12" t="s">
        <v>63</v>
      </c>
      <c r="Y439" s="12" t="s">
        <v>38</v>
      </c>
      <c r="Z439" s="12" t="s">
        <v>127</v>
      </c>
      <c r="AA439" s="12" t="s">
        <v>61</v>
      </c>
      <c r="AB439" s="12" t="s">
        <v>59</v>
      </c>
      <c r="AC439" s="12" t="s">
        <v>128</v>
      </c>
      <c r="AD439" s="12" t="s">
        <v>103</v>
      </c>
      <c r="AE439" s="12" t="s">
        <v>68</v>
      </c>
      <c r="AF439" s="12" t="s">
        <v>419</v>
      </c>
      <c r="AG439" s="12" t="s">
        <v>319</v>
      </c>
      <c r="AH439" s="12" t="s">
        <v>2829</v>
      </c>
      <c r="AI439" s="1" t="str">
        <f>IFERROR(_xlfn.XLOOKUP(Table1[[#This Row],[Audio Url]],Qc!C:C,Qc!F:F),"")</f>
        <v>caste didnt mention here (isai vellalar)</v>
      </c>
      <c r="AJ439" s="12" t="s">
        <v>38</v>
      </c>
      <c r="AK439" s="12" t="s">
        <v>38</v>
      </c>
      <c r="AL439" s="12" t="s">
        <v>38</v>
      </c>
      <c r="AM439" s="12" t="s">
        <v>43</v>
      </c>
      <c r="AN439" s="1" t="s">
        <v>2243</v>
      </c>
      <c r="AO439" t="str">
        <f>IF(Table1[[#This Row],[Audio Duration (in secs)]]&gt;180,"Greater than 3 Minutes","Less than 3 Minutes")</f>
        <v>Greater than 3 Minutes</v>
      </c>
      <c r="AP43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39" t="str">
        <f>IFERROR(VLOOKUP(Table1[[#This Row],[சாதி/Caste]],MApping!$E$1:$F$10,2,0),"Others")</f>
        <v>Others</v>
      </c>
      <c r="AR439">
        <f>VLOOKUP(Table1[[#This Row],[பாலினம்/Gender]],Factor!$F$26:$I$28,4,0)</f>
        <v>0.8936170212765957</v>
      </c>
      <c r="AS439">
        <f>VLOOKUP(Table1[[#This Row],[பதிலளித்தவரின் வயது/Age Group]],Factor!$F$35:$I$39,4,0)</f>
        <v>0.84</v>
      </c>
      <c r="AT439">
        <f>VLOOKUP(Table1[[#This Row],[பதிலளித்தவரின் வயது/Age Group]]&amp;Table1[[#This Row],[பாலினம்/Gender]],Factor!$A$45:$G$53,7,0)</f>
        <v>0.875</v>
      </c>
      <c r="AU43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39">
        <f>VLOOKUP(Table1[[#This Row],[Rev Caste]],Factor!$F$59:$I$68,4,0)</f>
        <v>5.9154929577464786E-2</v>
      </c>
      <c r="AW439">
        <f>Table1[[#This Row],[2021 Ae Factor]]*Table1[[#This Row],[Age &amp; Gender Factor]]</f>
        <v>0.5179419497505795</v>
      </c>
      <c r="AX439">
        <f t="shared" si="22"/>
        <v>10.6086002</v>
      </c>
      <c r="AY439">
        <f t="shared" si="23"/>
        <v>78.546418900000006</v>
      </c>
    </row>
    <row r="440" spans="1:51" x14ac:dyDescent="0.25">
      <c r="A440" s="12" t="s">
        <v>2627</v>
      </c>
      <c r="B440" s="12" t="s">
        <v>2628</v>
      </c>
      <c r="C440" s="13">
        <v>45876</v>
      </c>
      <c r="D440" s="12" t="s">
        <v>2629</v>
      </c>
      <c r="E440" s="12" t="s">
        <v>2602</v>
      </c>
      <c r="F440" s="12" t="s">
        <v>2630</v>
      </c>
      <c r="G440" s="12">
        <v>239</v>
      </c>
      <c r="H440" s="12" t="s">
        <v>37</v>
      </c>
      <c r="I440" s="12" t="s">
        <v>1283</v>
      </c>
      <c r="J440" s="12" t="s">
        <v>1284</v>
      </c>
      <c r="K440" s="12" t="s">
        <v>51</v>
      </c>
      <c r="L440" s="12" t="s">
        <v>52</v>
      </c>
      <c r="M440" s="12" t="s">
        <v>52</v>
      </c>
      <c r="N440" s="12" t="s">
        <v>2631</v>
      </c>
      <c r="O440" s="12" t="s">
        <v>55</v>
      </c>
      <c r="P440" s="12">
        <v>8525854587</v>
      </c>
      <c r="Q440" s="12" t="s">
        <v>82</v>
      </c>
      <c r="R440" s="12" t="s">
        <v>83</v>
      </c>
      <c r="S440" s="12" t="s">
        <v>58</v>
      </c>
      <c r="T440" s="12" t="s">
        <v>99</v>
      </c>
      <c r="U440" s="12" t="s">
        <v>84</v>
      </c>
      <c r="V440" s="12" t="s">
        <v>296</v>
      </c>
      <c r="W440" s="12" t="s">
        <v>126</v>
      </c>
      <c r="X440" s="12" t="s">
        <v>115</v>
      </c>
      <c r="Y440" s="12" t="s">
        <v>38</v>
      </c>
      <c r="Z440" s="12" t="s">
        <v>127</v>
      </c>
      <c r="AA440" s="12" t="s">
        <v>100</v>
      </c>
      <c r="AB440" s="12" t="s">
        <v>85</v>
      </c>
      <c r="AC440" s="12" t="s">
        <v>128</v>
      </c>
      <c r="AD440" s="12" t="s">
        <v>103</v>
      </c>
      <c r="AE440" s="12" t="s">
        <v>68</v>
      </c>
      <c r="AF440" s="12" t="s">
        <v>69</v>
      </c>
      <c r="AG440" s="12" t="s">
        <v>70</v>
      </c>
      <c r="AH440" s="12" t="s">
        <v>2829</v>
      </c>
      <c r="AI440" s="1" t="str">
        <f>IFERROR(_xlfn.XLOOKUP(Table1[[#This Row],[Audio Url]],Qc!C:C,Qc!F:F),"")</f>
        <v>caste didnt mention here (isai vellalar)</v>
      </c>
      <c r="AJ440" s="12" t="s">
        <v>38</v>
      </c>
      <c r="AK440" s="12" t="s">
        <v>38</v>
      </c>
      <c r="AL440" s="12" t="s">
        <v>38</v>
      </c>
      <c r="AM440" s="12" t="s">
        <v>43</v>
      </c>
      <c r="AN440" s="1" t="s">
        <v>2243</v>
      </c>
      <c r="AO440" t="str">
        <f>IF(Table1[[#This Row],[Audio Duration (in secs)]]&gt;180,"Greater than 3 Minutes","Less than 3 Minutes")</f>
        <v>Greater than 3 Minutes</v>
      </c>
      <c r="AP44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40" t="str">
        <f>IFERROR(VLOOKUP(Table1[[#This Row],[சாதி/Caste]],MApping!$E$1:$F$10,2,0),"Others")</f>
        <v>Others</v>
      </c>
      <c r="AR440">
        <f>VLOOKUP(Table1[[#This Row],[பாலினம்/Gender]],Factor!$F$26:$I$28,4,0)</f>
        <v>1.1351351351351351</v>
      </c>
      <c r="AS440">
        <f>VLOOKUP(Table1[[#This Row],[பதிலளித்தவரின் வயது/Age Group]],Factor!$F$35:$I$39,4,0)</f>
        <v>0.84848484848484851</v>
      </c>
      <c r="AT440">
        <f>VLOOKUP(Table1[[#This Row],[பதிலளித்தவரின் வயது/Age Group]]&amp;Table1[[#This Row],[பாலினம்/Gender]],Factor!$A$45:$G$53,7,0)</f>
        <v>1.0769230769230769</v>
      </c>
      <c r="AU44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40">
        <f>VLOOKUP(Table1[[#This Row],[Rev Caste]],Factor!$F$59:$I$68,4,0)</f>
        <v>5.9154929577464786E-2</v>
      </c>
      <c r="AW440">
        <f>Table1[[#This Row],[2021 Ae Factor]]*Table1[[#This Row],[Age &amp; Gender Factor]]</f>
        <v>1.4188910991811896</v>
      </c>
      <c r="AX440">
        <f t="shared" si="22"/>
        <v>10.607668200000001</v>
      </c>
      <c r="AY440">
        <f t="shared" si="23"/>
        <v>78.546441599999994</v>
      </c>
    </row>
    <row r="441" spans="1:51" x14ac:dyDescent="0.25">
      <c r="A441" s="12" t="s">
        <v>2632</v>
      </c>
      <c r="B441" s="12" t="s">
        <v>2633</v>
      </c>
      <c r="C441" s="13">
        <v>45876</v>
      </c>
      <c r="D441" s="12" t="s">
        <v>2634</v>
      </c>
      <c r="E441" s="12" t="s">
        <v>2597</v>
      </c>
      <c r="F441" s="12" t="s">
        <v>2635</v>
      </c>
      <c r="G441" s="12">
        <v>439</v>
      </c>
      <c r="H441" s="12" t="s">
        <v>37</v>
      </c>
      <c r="I441" s="12" t="s">
        <v>2102</v>
      </c>
      <c r="J441" s="12" t="s">
        <v>2103</v>
      </c>
      <c r="K441" s="12" t="s">
        <v>51</v>
      </c>
      <c r="L441" s="12" t="s">
        <v>52</v>
      </c>
      <c r="M441" s="12" t="s">
        <v>2172</v>
      </c>
      <c r="N441" s="12" t="s">
        <v>2636</v>
      </c>
      <c r="O441" s="12" t="s">
        <v>136</v>
      </c>
      <c r="P441" s="12">
        <v>9578274659</v>
      </c>
      <c r="Q441" s="12" t="s">
        <v>56</v>
      </c>
      <c r="R441" s="12" t="s">
        <v>57</v>
      </c>
      <c r="S441" s="12" t="s">
        <v>114</v>
      </c>
      <c r="T441" s="12" t="s">
        <v>138</v>
      </c>
      <c r="U441" s="12" t="s">
        <v>84</v>
      </c>
      <c r="V441" s="12" t="s">
        <v>61</v>
      </c>
      <c r="W441" s="12" t="s">
        <v>62</v>
      </c>
      <c r="X441" s="12" t="s">
        <v>63</v>
      </c>
      <c r="Y441" s="12" t="s">
        <v>38</v>
      </c>
      <c r="Z441" s="12" t="s">
        <v>127</v>
      </c>
      <c r="AA441" s="12" t="s">
        <v>139</v>
      </c>
      <c r="AB441" s="12" t="s">
        <v>65</v>
      </c>
      <c r="AC441" s="12" t="s">
        <v>128</v>
      </c>
      <c r="AD441" s="12" t="s">
        <v>67</v>
      </c>
      <c r="AE441" s="12" t="s">
        <v>624</v>
      </c>
      <c r="AF441" s="12" t="s">
        <v>117</v>
      </c>
      <c r="AG441" s="12" t="s">
        <v>89</v>
      </c>
      <c r="AH441" s="12" t="s">
        <v>71</v>
      </c>
      <c r="AI441" s="1">
        <f>IFERROR(_xlfn.XLOOKUP(Table1[[#This Row],[Audio Url]],Qc!C:C,Qc!F:F),"")</f>
        <v>0</v>
      </c>
      <c r="AJ441" s="12" t="s">
        <v>38</v>
      </c>
      <c r="AK441" s="12" t="s">
        <v>38</v>
      </c>
      <c r="AL441" s="12" t="s">
        <v>38</v>
      </c>
      <c r="AM441" s="12" t="s">
        <v>43</v>
      </c>
      <c r="AN441" s="1" t="s">
        <v>2243</v>
      </c>
      <c r="AO441" t="str">
        <f>IF(Table1[[#This Row],[Audio Duration (in secs)]]&gt;180,"Greater than 3 Minutes","Less than 3 Minutes")</f>
        <v>Greater than 3 Minutes</v>
      </c>
      <c r="AP44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41" t="str">
        <f>IFERROR(VLOOKUP(Table1[[#This Row],[சாதி/Caste]],MApping!$E$1:$F$10,2,0),"Others")</f>
        <v>URALI GOUNDER</v>
      </c>
      <c r="AR441">
        <f>VLOOKUP(Table1[[#This Row],[பாலினம்/Gender]],Factor!$F$26:$I$28,4,0)</f>
        <v>0.8936170212765957</v>
      </c>
      <c r="AS441">
        <f>VLOOKUP(Table1[[#This Row],[பதிலளித்தவரின் வயது/Age Group]],Factor!$F$35:$I$39,4,0)</f>
        <v>1.2824427480916032</v>
      </c>
      <c r="AT441">
        <f>VLOOKUP(Table1[[#This Row],[பதிலளித்தவரின் வயது/Age Group]]&amp;Table1[[#This Row],[பாலினம்/Gender]],Factor!$A$45:$G$53,7,0)</f>
        <v>0.95454545454545459</v>
      </c>
      <c r="AU44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41">
        <f>VLOOKUP(Table1[[#This Row],[Rev Caste]],Factor!$F$59:$I$68,4,0)</f>
        <v>1.3034482758620689</v>
      </c>
      <c r="AW441">
        <f>Table1[[#This Row],[2021 Ae Factor]]*Table1[[#This Row],[Age &amp; Gender Factor]]</f>
        <v>0.56502758154608668</v>
      </c>
      <c r="AX441">
        <f t="shared" si="22"/>
        <v>10.6097283</v>
      </c>
      <c r="AY441">
        <f t="shared" si="23"/>
        <v>78.469566700000001</v>
      </c>
    </row>
    <row r="442" spans="1:51" x14ac:dyDescent="0.25">
      <c r="A442" s="12" t="s">
        <v>2637</v>
      </c>
      <c r="B442" s="12" t="s">
        <v>2638</v>
      </c>
      <c r="C442" s="13">
        <v>45876</v>
      </c>
      <c r="D442" s="12" t="s">
        <v>2639</v>
      </c>
      <c r="E442" s="12" t="s">
        <v>2640</v>
      </c>
      <c r="F442" s="12" t="s">
        <v>2641</v>
      </c>
      <c r="G442" s="12">
        <v>288</v>
      </c>
      <c r="H442" s="12" t="s">
        <v>37</v>
      </c>
      <c r="I442" s="12" t="s">
        <v>1291</v>
      </c>
      <c r="J442" s="12" t="s">
        <v>1292</v>
      </c>
      <c r="K442" s="12" t="s">
        <v>51</v>
      </c>
      <c r="L442" s="12" t="s">
        <v>52</v>
      </c>
      <c r="M442" s="12" t="s">
        <v>52</v>
      </c>
      <c r="N442" s="12" t="s">
        <v>2642</v>
      </c>
      <c r="O442" s="12" t="s">
        <v>55</v>
      </c>
      <c r="P442" s="12">
        <v>9566826547</v>
      </c>
      <c r="Q442" s="12" t="s">
        <v>56</v>
      </c>
      <c r="R442" s="12" t="s">
        <v>220</v>
      </c>
      <c r="S442" s="12" t="s">
        <v>58</v>
      </c>
      <c r="T442" s="12" t="s">
        <v>138</v>
      </c>
      <c r="U442" s="12" t="s">
        <v>302</v>
      </c>
      <c r="V442" s="12" t="s">
        <v>100</v>
      </c>
      <c r="W442" s="12" t="s">
        <v>126</v>
      </c>
      <c r="X442" s="12" t="s">
        <v>102</v>
      </c>
      <c r="Y442" s="12" t="s">
        <v>96</v>
      </c>
      <c r="Z442" s="12" t="s">
        <v>127</v>
      </c>
      <c r="AA442" s="12" t="s">
        <v>61</v>
      </c>
      <c r="AB442" s="12" t="s">
        <v>59</v>
      </c>
      <c r="AC442" s="12" t="s">
        <v>128</v>
      </c>
      <c r="AD442" s="12" t="s">
        <v>116</v>
      </c>
      <c r="AE442" s="12" t="s">
        <v>68</v>
      </c>
      <c r="AF442" s="12" t="s">
        <v>419</v>
      </c>
      <c r="AG442" s="12" t="s">
        <v>118</v>
      </c>
      <c r="AH442" s="12" t="s">
        <v>42</v>
      </c>
      <c r="AI442" s="1">
        <f>IFERROR(_xlfn.XLOOKUP(Table1[[#This Row],[Audio Url]],Qc!C:C,Qc!F:F),"")</f>
        <v>0</v>
      </c>
      <c r="AJ442" s="12" t="s">
        <v>38</v>
      </c>
      <c r="AK442" s="12" t="s">
        <v>38</v>
      </c>
      <c r="AL442" s="12" t="s">
        <v>38</v>
      </c>
      <c r="AM442" s="12" t="s">
        <v>43</v>
      </c>
      <c r="AN442" s="1" t="s">
        <v>2243</v>
      </c>
      <c r="AO442" t="str">
        <f>IF(Table1[[#This Row],[Audio Duration (in secs)]]&gt;180,"Greater than 3 Minutes","Less than 3 Minutes")</f>
        <v>Greater than 3 Minutes</v>
      </c>
      <c r="AP44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42" t="str">
        <f>IFERROR(VLOOKUP(Table1[[#This Row],[சாதி/Caste]],MApping!$E$1:$F$10,2,0),"Others")</f>
        <v>DEVENDRA KULA VELLALAR</v>
      </c>
      <c r="AR442">
        <f>VLOOKUP(Table1[[#This Row],[பாலினம்/Gender]],Factor!$F$26:$I$28,4,0)</f>
        <v>1.1351351351351351</v>
      </c>
      <c r="AS442">
        <f>VLOOKUP(Table1[[#This Row],[பதிலளித்தவரின் வயது/Age Group]],Factor!$F$35:$I$39,4,0)</f>
        <v>1.2824427480916032</v>
      </c>
      <c r="AT442">
        <f>VLOOKUP(Table1[[#This Row],[பதிலளித்தவரின் வயது/Age Group]]&amp;Table1[[#This Row],[பாலினம்/Gender]],Factor!$A$45:$G$53,7,0)</f>
        <v>1.9534883720930234</v>
      </c>
      <c r="AU44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42">
        <f>VLOOKUP(Table1[[#This Row],[Rev Caste]],Factor!$F$59:$I$68,4,0)</f>
        <v>1.6390243902439026</v>
      </c>
      <c r="AW442">
        <f>Table1[[#This Row],[2021 Ae Factor]]*Table1[[#This Row],[Age &amp; Gender Factor]]</f>
        <v>3.9093207940666437</v>
      </c>
      <c r="AX442">
        <f t="shared" si="22"/>
        <v>10.6077575</v>
      </c>
      <c r="AY442">
        <f t="shared" si="23"/>
        <v>78.545890499999999</v>
      </c>
    </row>
    <row r="443" spans="1:51" x14ac:dyDescent="0.25">
      <c r="A443" s="12" t="s">
        <v>2643</v>
      </c>
      <c r="B443" s="12" t="s">
        <v>2644</v>
      </c>
      <c r="C443" s="13">
        <v>45876</v>
      </c>
      <c r="D443" s="12" t="s">
        <v>2645</v>
      </c>
      <c r="E443" s="12" t="s">
        <v>2607</v>
      </c>
      <c r="F443" s="12" t="s">
        <v>2646</v>
      </c>
      <c r="G443" s="12">
        <v>284</v>
      </c>
      <c r="H443" s="12" t="s">
        <v>37</v>
      </c>
      <c r="I443" s="12" t="s">
        <v>1291</v>
      </c>
      <c r="J443" s="12" t="s">
        <v>1292</v>
      </c>
      <c r="K443" s="12" t="s">
        <v>51</v>
      </c>
      <c r="L443" s="12" t="s">
        <v>52</v>
      </c>
      <c r="M443" s="12" t="s">
        <v>52</v>
      </c>
      <c r="N443" s="12" t="s">
        <v>2647</v>
      </c>
      <c r="O443" s="12" t="s">
        <v>136</v>
      </c>
      <c r="P443" s="12">
        <v>9629279811</v>
      </c>
      <c r="Q443" s="12" t="s">
        <v>56</v>
      </c>
      <c r="R443" s="12" t="s">
        <v>137</v>
      </c>
      <c r="S443" s="12" t="s">
        <v>114</v>
      </c>
      <c r="T443" s="12" t="s">
        <v>138</v>
      </c>
      <c r="U443" s="12" t="s">
        <v>302</v>
      </c>
      <c r="V443" s="12" t="s">
        <v>100</v>
      </c>
      <c r="W443" s="12" t="s">
        <v>178</v>
      </c>
      <c r="X443" s="12" t="s">
        <v>102</v>
      </c>
      <c r="Y443" s="12" t="s">
        <v>96</v>
      </c>
      <c r="Z443" s="12" t="s">
        <v>127</v>
      </c>
      <c r="AA443" s="12" t="s">
        <v>61</v>
      </c>
      <c r="AB443" s="12" t="s">
        <v>59</v>
      </c>
      <c r="AC443" s="12" t="s">
        <v>128</v>
      </c>
      <c r="AD443" s="12" t="s">
        <v>67</v>
      </c>
      <c r="AE443" s="12" t="s">
        <v>102</v>
      </c>
      <c r="AF443" s="12" t="s">
        <v>117</v>
      </c>
      <c r="AG443" s="12" t="s">
        <v>118</v>
      </c>
      <c r="AH443" s="12" t="s">
        <v>90</v>
      </c>
      <c r="AI443" s="1" t="str">
        <f>IFERROR(_xlfn.XLOOKUP(Table1[[#This Row],[Audio Url]],Qc!C:C,Qc!F:F),"")</f>
        <v>caste didnt mentioned here (paraiyar)</v>
      </c>
      <c r="AJ443" s="12" t="s">
        <v>38</v>
      </c>
      <c r="AK443" s="12" t="s">
        <v>38</v>
      </c>
      <c r="AL443" s="12" t="s">
        <v>38</v>
      </c>
      <c r="AM443" s="12" t="s">
        <v>43</v>
      </c>
      <c r="AN443" s="1" t="s">
        <v>2243</v>
      </c>
      <c r="AO443" t="str">
        <f>IF(Table1[[#This Row],[Audio Duration (in secs)]]&gt;180,"Greater than 3 Minutes","Less than 3 Minutes")</f>
        <v>Greater than 3 Minutes</v>
      </c>
      <c r="AP44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43" t="str">
        <f>IFERROR(VLOOKUP(Table1[[#This Row],[சாதி/Caste]],MApping!$E$1:$F$10,2,0),"Others")</f>
        <v>MUKKULATHOR</v>
      </c>
      <c r="AR443">
        <f>VLOOKUP(Table1[[#This Row],[பாலினம்/Gender]],Factor!$F$26:$I$28,4,0)</f>
        <v>0.8936170212765957</v>
      </c>
      <c r="AS443">
        <f>VLOOKUP(Table1[[#This Row],[பதிலளித்தவரின் வயது/Age Group]],Factor!$F$35:$I$39,4,0)</f>
        <v>1.2824427480916032</v>
      </c>
      <c r="AT443">
        <f>VLOOKUP(Table1[[#This Row],[பதிலளித்தவரின் வயது/Age Group]]&amp;Table1[[#This Row],[பாலினம்/Gender]],Factor!$A$45:$G$53,7,0)</f>
        <v>0.95454545454545459</v>
      </c>
      <c r="AU44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43">
        <f>VLOOKUP(Table1[[#This Row],[Rev Caste]],Factor!$F$59:$I$68,4,0)</f>
        <v>1.1057142857142856</v>
      </c>
      <c r="AW443">
        <f>Table1[[#This Row],[2021 Ae Factor]]*Table1[[#This Row],[Age &amp; Gender Factor]]</f>
        <v>1.9102362971007465</v>
      </c>
      <c r="AX443">
        <f t="shared" si="22"/>
        <v>10.607700299999999</v>
      </c>
      <c r="AY443">
        <f t="shared" si="23"/>
        <v>78.547019899999995</v>
      </c>
    </row>
    <row r="444" spans="1:51" x14ac:dyDescent="0.25">
      <c r="A444" s="12" t="s">
        <v>2648</v>
      </c>
      <c r="B444" s="12" t="s">
        <v>2649</v>
      </c>
      <c r="C444" s="13">
        <v>45876</v>
      </c>
      <c r="D444" s="12" t="s">
        <v>2650</v>
      </c>
      <c r="E444" s="12" t="s">
        <v>2651</v>
      </c>
      <c r="F444" s="12" t="s">
        <v>2652</v>
      </c>
      <c r="G444" s="12">
        <v>208</v>
      </c>
      <c r="H444" s="12" t="s">
        <v>37</v>
      </c>
      <c r="I444" s="12" t="s">
        <v>1283</v>
      </c>
      <c r="J444" s="12" t="s">
        <v>1284</v>
      </c>
      <c r="K444" s="12" t="s">
        <v>51</v>
      </c>
      <c r="L444" s="12" t="s">
        <v>52</v>
      </c>
      <c r="M444" s="12" t="s">
        <v>52</v>
      </c>
      <c r="N444" s="12" t="s">
        <v>2653</v>
      </c>
      <c r="O444" s="12" t="s">
        <v>55</v>
      </c>
      <c r="P444" s="12">
        <v>9500970613</v>
      </c>
      <c r="Q444" s="12" t="s">
        <v>56</v>
      </c>
      <c r="R444" s="12" t="s">
        <v>220</v>
      </c>
      <c r="S444" s="12" t="s">
        <v>58</v>
      </c>
      <c r="T444" s="12" t="s">
        <v>138</v>
      </c>
      <c r="U444" s="12" t="s">
        <v>84</v>
      </c>
      <c r="V444" s="12" t="s">
        <v>296</v>
      </c>
      <c r="W444" s="1" t="s">
        <v>441</v>
      </c>
      <c r="X444" s="12" t="s">
        <v>296</v>
      </c>
      <c r="Y444" s="12" t="s">
        <v>38</v>
      </c>
      <c r="Z444" s="12" t="s">
        <v>64</v>
      </c>
      <c r="AA444" s="12" t="s">
        <v>38</v>
      </c>
      <c r="AB444" s="12" t="s">
        <v>65</v>
      </c>
      <c r="AC444" s="12" t="s">
        <v>86</v>
      </c>
      <c r="AD444" s="12" t="s">
        <v>87</v>
      </c>
      <c r="AE444" s="12" t="s">
        <v>68</v>
      </c>
      <c r="AF444" s="12" t="s">
        <v>69</v>
      </c>
      <c r="AG444" s="12" t="s">
        <v>1458</v>
      </c>
      <c r="AH444" s="12" t="s">
        <v>130</v>
      </c>
      <c r="AI444" s="1" t="str">
        <f>IFERROR(_xlfn.XLOOKUP(Table1[[#This Row],[Audio Url]],Qc!C:C,Qc!F:F),"")</f>
        <v>she didnt ask his caste</v>
      </c>
      <c r="AJ444" s="12" t="s">
        <v>38</v>
      </c>
      <c r="AK444" s="12" t="s">
        <v>38</v>
      </c>
      <c r="AL444" s="12" t="s">
        <v>38</v>
      </c>
      <c r="AM444" s="12" t="s">
        <v>43</v>
      </c>
      <c r="AN444" s="1" t="s">
        <v>2243</v>
      </c>
      <c r="AO444" t="str">
        <f>IF(Table1[[#This Row],[Audio Duration (in secs)]]&gt;180,"Greater than 3 Minutes","Less than 3 Minutes")</f>
        <v>Greater than 3 Minutes</v>
      </c>
      <c r="AP44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44" t="str">
        <f>IFERROR(VLOOKUP(Table1[[#This Row],[சாதி/Caste]],MApping!$E$1:$F$10,2,0),"Others")</f>
        <v>CHRISTIAN</v>
      </c>
      <c r="AR444">
        <f>VLOOKUP(Table1[[#This Row],[பாலினம்/Gender]],Factor!$F$26:$I$28,4,0)</f>
        <v>1.1351351351351351</v>
      </c>
      <c r="AS444">
        <f>VLOOKUP(Table1[[#This Row],[பதிலளித்தவரின் வயது/Age Group]],Factor!$F$35:$I$39,4,0)</f>
        <v>1.2824427480916032</v>
      </c>
      <c r="AT444">
        <f>VLOOKUP(Table1[[#This Row],[பதிலளித்தவரின் வயது/Age Group]]&amp;Table1[[#This Row],[பாலினம்/Gender]],Factor!$A$45:$G$53,7,0)</f>
        <v>1.9534883720930234</v>
      </c>
      <c r="AU44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44">
        <f>VLOOKUP(Table1[[#This Row],[Rev Caste]],Factor!$F$59:$I$68,4,0)</f>
        <v>0.76363636363636367</v>
      </c>
      <c r="AW444">
        <f>Table1[[#This Row],[2021 Ae Factor]]*Table1[[#This Row],[Age &amp; Gender Factor]]</f>
        <v>2.5738024589798325</v>
      </c>
      <c r="AX444">
        <f t="shared" si="22"/>
        <v>10.607973299999999</v>
      </c>
      <c r="AY444">
        <f t="shared" si="23"/>
        <v>78.546813299999997</v>
      </c>
    </row>
    <row r="445" spans="1:51" x14ac:dyDescent="0.25">
      <c r="A445" s="12" t="s">
        <v>2654</v>
      </c>
      <c r="B445" s="12" t="s">
        <v>2655</v>
      </c>
      <c r="C445" s="13">
        <v>45876</v>
      </c>
      <c r="D445" s="12" t="s">
        <v>2656</v>
      </c>
      <c r="E445" s="12" t="s">
        <v>2657</v>
      </c>
      <c r="F445" s="12" t="s">
        <v>2658</v>
      </c>
      <c r="G445" s="12">
        <v>365</v>
      </c>
      <c r="H445" s="12" t="s">
        <v>37</v>
      </c>
      <c r="I445" s="12" t="s">
        <v>1291</v>
      </c>
      <c r="J445" s="12" t="s">
        <v>1292</v>
      </c>
      <c r="K445" s="12" t="s">
        <v>51</v>
      </c>
      <c r="L445" s="12" t="s">
        <v>52</v>
      </c>
      <c r="M445" s="12" t="s">
        <v>52</v>
      </c>
      <c r="N445" s="12" t="s">
        <v>2659</v>
      </c>
      <c r="O445" s="12" t="s">
        <v>136</v>
      </c>
      <c r="P445" s="12">
        <v>7394651462</v>
      </c>
      <c r="Q445" s="12" t="s">
        <v>56</v>
      </c>
      <c r="R445" s="12" t="s">
        <v>57</v>
      </c>
      <c r="S445" s="12" t="s">
        <v>114</v>
      </c>
      <c r="T445" s="12" t="s">
        <v>138</v>
      </c>
      <c r="U445" s="12" t="s">
        <v>60</v>
      </c>
      <c r="V445" s="12" t="s">
        <v>166</v>
      </c>
      <c r="W445" s="12" t="s">
        <v>126</v>
      </c>
      <c r="X445" s="12" t="s">
        <v>63</v>
      </c>
      <c r="Y445" s="12" t="s">
        <v>38</v>
      </c>
      <c r="Z445" s="12" t="s">
        <v>64</v>
      </c>
      <c r="AA445" s="12" t="s">
        <v>38</v>
      </c>
      <c r="AB445" s="12" t="s">
        <v>85</v>
      </c>
      <c r="AC445" s="12" t="s">
        <v>66</v>
      </c>
      <c r="AD445" s="12" t="s">
        <v>67</v>
      </c>
      <c r="AE445" s="12" t="s">
        <v>68</v>
      </c>
      <c r="AF445" s="12" t="s">
        <v>69</v>
      </c>
      <c r="AG445" s="12" t="s">
        <v>118</v>
      </c>
      <c r="AH445" s="12" t="s">
        <v>90</v>
      </c>
      <c r="AI445" s="1" t="str">
        <f>IFERROR(_xlfn.XLOOKUP(Table1[[#This Row],[Audio Url]],Qc!C:C,Qc!F:F),"")</f>
        <v>caste didnt mention here (paraiyar)</v>
      </c>
      <c r="AJ445" s="12" t="s">
        <v>38</v>
      </c>
      <c r="AK445" s="12" t="s">
        <v>38</v>
      </c>
      <c r="AL445" s="12" t="s">
        <v>38</v>
      </c>
      <c r="AM445" s="12" t="s">
        <v>43</v>
      </c>
      <c r="AN445" s="1" t="s">
        <v>2243</v>
      </c>
      <c r="AO445" t="str">
        <f>IF(Table1[[#This Row],[Audio Duration (in secs)]]&gt;180,"Greater than 3 Minutes","Less than 3 Minutes")</f>
        <v>Greater than 3 Minutes</v>
      </c>
      <c r="AP44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45" t="str">
        <f>IFERROR(VLOOKUP(Table1[[#This Row],[சாதி/Caste]],MApping!$E$1:$F$10,2,0),"Others")</f>
        <v>MUKKULATHOR</v>
      </c>
      <c r="AR445">
        <f>VLOOKUP(Table1[[#This Row],[பாலினம்/Gender]],Factor!$F$26:$I$28,4,0)</f>
        <v>0.8936170212765957</v>
      </c>
      <c r="AS445">
        <f>VLOOKUP(Table1[[#This Row],[பதிலளித்தவரின் வயது/Age Group]],Factor!$F$35:$I$39,4,0)</f>
        <v>1.2824427480916032</v>
      </c>
      <c r="AT445">
        <f>VLOOKUP(Table1[[#This Row],[பதிலளித்தவரின் வயது/Age Group]]&amp;Table1[[#This Row],[பாலினம்/Gender]],Factor!$A$45:$G$53,7,0)</f>
        <v>0.95454545454545459</v>
      </c>
      <c r="AU44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5">
        <f>VLOOKUP(Table1[[#This Row],[Rev Caste]],Factor!$F$59:$I$68,4,0)</f>
        <v>1.1057142857142856</v>
      </c>
      <c r="AW445">
        <f>Table1[[#This Row],[2021 Ae Factor]]*Table1[[#This Row],[Age &amp; Gender Factor]]</f>
        <v>0.95454545454545459</v>
      </c>
      <c r="AX445">
        <f t="shared" si="22"/>
        <v>10.6056422</v>
      </c>
      <c r="AY445">
        <f t="shared" si="23"/>
        <v>78.547807000000006</v>
      </c>
    </row>
    <row r="446" spans="1:51" x14ac:dyDescent="0.25">
      <c r="A446" s="12" t="s">
        <v>2660</v>
      </c>
      <c r="B446" s="12" t="s">
        <v>2661</v>
      </c>
      <c r="C446" s="13">
        <v>45876</v>
      </c>
      <c r="D446" s="12" t="s">
        <v>2662</v>
      </c>
      <c r="E446" s="12" t="s">
        <v>2663</v>
      </c>
      <c r="F446" s="12" t="s">
        <v>2664</v>
      </c>
      <c r="G446" s="12">
        <v>290</v>
      </c>
      <c r="H446" s="12" t="s">
        <v>37</v>
      </c>
      <c r="I446" s="12" t="s">
        <v>1283</v>
      </c>
      <c r="J446" s="12" t="s">
        <v>1284</v>
      </c>
      <c r="K446" s="12" t="s">
        <v>51</v>
      </c>
      <c r="L446" s="12" t="s">
        <v>52</v>
      </c>
      <c r="M446" s="12" t="s">
        <v>52</v>
      </c>
      <c r="N446" s="12" t="s">
        <v>2665</v>
      </c>
      <c r="O446" s="12" t="s">
        <v>136</v>
      </c>
      <c r="P446" s="12">
        <v>7639779082</v>
      </c>
      <c r="Q446" s="12" t="s">
        <v>56</v>
      </c>
      <c r="R446" s="12" t="s">
        <v>57</v>
      </c>
      <c r="S446" s="12" t="s">
        <v>58</v>
      </c>
      <c r="T446" s="12" t="s">
        <v>59</v>
      </c>
      <c r="U446" s="12" t="s">
        <v>60</v>
      </c>
      <c r="V446" s="12" t="s">
        <v>100</v>
      </c>
      <c r="W446" s="1" t="s">
        <v>441</v>
      </c>
      <c r="X446" s="12" t="s">
        <v>296</v>
      </c>
      <c r="Y446" s="12" t="s">
        <v>38</v>
      </c>
      <c r="Z446" s="12" t="s">
        <v>127</v>
      </c>
      <c r="AA446" s="12" t="s">
        <v>100</v>
      </c>
      <c r="AB446" s="12" t="s">
        <v>59</v>
      </c>
      <c r="AC446" s="12" t="s">
        <v>66</v>
      </c>
      <c r="AD446" s="12" t="s">
        <v>67</v>
      </c>
      <c r="AE446" s="12" t="s">
        <v>102</v>
      </c>
      <c r="AF446" s="12" t="s">
        <v>117</v>
      </c>
      <c r="AG446" s="12" t="s">
        <v>118</v>
      </c>
      <c r="AH446" s="12" t="s">
        <v>90</v>
      </c>
      <c r="AI446" s="1" t="str">
        <f>IFERROR(_xlfn.XLOOKUP(Table1[[#This Row],[Audio Url]],Qc!C:C,Qc!F:F),"")</f>
        <v>caste didnt mention here (paraiyar)</v>
      </c>
      <c r="AJ446" s="12" t="s">
        <v>38</v>
      </c>
      <c r="AK446" s="12" t="s">
        <v>38</v>
      </c>
      <c r="AL446" s="12" t="s">
        <v>38</v>
      </c>
      <c r="AM446" s="12" t="s">
        <v>43</v>
      </c>
      <c r="AN446" s="1" t="s">
        <v>2243</v>
      </c>
      <c r="AO446" t="str">
        <f>IF(Table1[[#This Row],[Audio Duration (in secs)]]&gt;180,"Greater than 3 Minutes","Less than 3 Minutes")</f>
        <v>Greater than 3 Minutes</v>
      </c>
      <c r="AP44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46" t="str">
        <f>IFERROR(VLOOKUP(Table1[[#This Row],[சாதி/Caste]],MApping!$E$1:$F$10,2,0),"Others")</f>
        <v>MUKKULATHOR</v>
      </c>
      <c r="AR446">
        <f>VLOOKUP(Table1[[#This Row],[பாலினம்/Gender]],Factor!$F$26:$I$28,4,0)</f>
        <v>0.8936170212765957</v>
      </c>
      <c r="AS446">
        <f>VLOOKUP(Table1[[#This Row],[பதிலளித்தவரின் வயது/Age Group]],Factor!$F$35:$I$39,4,0)</f>
        <v>1.2824427480916032</v>
      </c>
      <c r="AT446">
        <f>VLOOKUP(Table1[[#This Row],[பதிலளித்தவரின் வயது/Age Group]]&amp;Table1[[#This Row],[பாலினம்/Gender]],Factor!$A$45:$G$53,7,0)</f>
        <v>0.95454545454545459</v>
      </c>
      <c r="AU44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46">
        <f>VLOOKUP(Table1[[#This Row],[Rev Caste]],Factor!$F$59:$I$68,4,0)</f>
        <v>1.1057142857142856</v>
      </c>
      <c r="AW446">
        <f>Table1[[#This Row],[2021 Ae Factor]]*Table1[[#This Row],[Age &amp; Gender Factor]]</f>
        <v>1.9102362971007465</v>
      </c>
      <c r="AX446">
        <f t="shared" si="22"/>
        <v>10.608817699999999</v>
      </c>
      <c r="AY446">
        <f t="shared" si="23"/>
        <v>78.546972499999995</v>
      </c>
    </row>
    <row r="447" spans="1:51" x14ac:dyDescent="0.25">
      <c r="A447" s="12" t="s">
        <v>2666</v>
      </c>
      <c r="B447" s="12" t="s">
        <v>2667</v>
      </c>
      <c r="C447" s="13">
        <v>45876</v>
      </c>
      <c r="D447" s="12" t="s">
        <v>2668</v>
      </c>
      <c r="E447" s="12" t="s">
        <v>2613</v>
      </c>
      <c r="F447" s="12" t="s">
        <v>2669</v>
      </c>
      <c r="G447" s="12">
        <v>456</v>
      </c>
      <c r="H447" s="12" t="s">
        <v>37</v>
      </c>
      <c r="I447" s="12" t="s">
        <v>49</v>
      </c>
      <c r="J447" s="12" t="s">
        <v>50</v>
      </c>
      <c r="K447" s="12" t="s">
        <v>51</v>
      </c>
      <c r="L447" s="12" t="s">
        <v>52</v>
      </c>
      <c r="M447" s="12" t="s">
        <v>2172</v>
      </c>
      <c r="N447" s="12" t="s">
        <v>2670</v>
      </c>
      <c r="O447" s="12" t="s">
        <v>55</v>
      </c>
      <c r="P447" s="12">
        <v>9842614529</v>
      </c>
      <c r="Q447" s="12" t="s">
        <v>39</v>
      </c>
      <c r="R447" s="12" t="s">
        <v>98</v>
      </c>
      <c r="S447" s="12" t="s">
        <v>114</v>
      </c>
      <c r="T447" s="12" t="s">
        <v>99</v>
      </c>
      <c r="U447" s="12" t="s">
        <v>84</v>
      </c>
      <c r="V447" s="12" t="s">
        <v>100</v>
      </c>
      <c r="W447" s="12" t="s">
        <v>101</v>
      </c>
      <c r="X447" s="12" t="s">
        <v>102</v>
      </c>
      <c r="Y447" s="12" t="s">
        <v>289</v>
      </c>
      <c r="Z447" s="12" t="s">
        <v>64</v>
      </c>
      <c r="AA447" s="12" t="s">
        <v>38</v>
      </c>
      <c r="AB447" s="12" t="s">
        <v>65</v>
      </c>
      <c r="AC447" s="12" t="s">
        <v>66</v>
      </c>
      <c r="AD447" s="12" t="s">
        <v>67</v>
      </c>
      <c r="AE447" s="12" t="s">
        <v>277</v>
      </c>
      <c r="AF447" s="12" t="s">
        <v>69</v>
      </c>
      <c r="AG447" s="12" t="s">
        <v>89</v>
      </c>
      <c r="AH447" s="12" t="s">
        <v>71</v>
      </c>
      <c r="AI447" s="1" t="str">
        <f>IFERROR(_xlfn.XLOOKUP(Table1[[#This Row],[Audio Url]],Qc!C:C,Qc!F:F),"")</f>
        <v>he didnt ask the about Which party will win in his constituency</v>
      </c>
      <c r="AJ447" s="12" t="s">
        <v>38</v>
      </c>
      <c r="AK447" s="12" t="s">
        <v>38</v>
      </c>
      <c r="AL447" s="12" t="s">
        <v>38</v>
      </c>
      <c r="AM447" s="12" t="s">
        <v>43</v>
      </c>
      <c r="AN447" s="1" t="s">
        <v>2243</v>
      </c>
      <c r="AO447" t="str">
        <f>IF(Table1[[#This Row],[Audio Duration (in secs)]]&gt;180,"Greater than 3 Minutes","Less than 3 Minutes")</f>
        <v>Greater than 3 Minutes</v>
      </c>
      <c r="AP44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47" t="str">
        <f>IFERROR(VLOOKUP(Table1[[#This Row],[சாதி/Caste]],MApping!$E$1:$F$10,2,0),"Others")</f>
        <v>URALI GOUNDER</v>
      </c>
      <c r="AR447">
        <f>VLOOKUP(Table1[[#This Row],[பாலினம்/Gender]],Factor!$F$26:$I$28,4,0)</f>
        <v>1.1351351351351351</v>
      </c>
      <c r="AS447">
        <f>VLOOKUP(Table1[[#This Row],[பதிலளித்தவரின் வயது/Age Group]],Factor!$F$35:$I$39,4,0)</f>
        <v>0.84</v>
      </c>
      <c r="AT447">
        <f>VLOOKUP(Table1[[#This Row],[பதிலளித்தவரின் வயது/Age Group]]&amp;Table1[[#This Row],[பாலினம்/Gender]],Factor!$A$45:$G$53,7,0)</f>
        <v>0.80769230769230771</v>
      </c>
      <c r="AU44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47">
        <f>VLOOKUP(Table1[[#This Row],[Rev Caste]],Factor!$F$59:$I$68,4,0)</f>
        <v>1.3034482758620689</v>
      </c>
      <c r="AW447">
        <f>Table1[[#This Row],[2021 Ae Factor]]*Table1[[#This Row],[Age &amp; Gender Factor]]</f>
        <v>1.6163537898544778</v>
      </c>
      <c r="AX447">
        <f t="shared" si="22"/>
        <v>10.6101183</v>
      </c>
      <c r="AY447">
        <f t="shared" si="23"/>
        <v>78.468585000000004</v>
      </c>
    </row>
    <row r="448" spans="1:51" x14ac:dyDescent="0.25">
      <c r="A448" s="12" t="s">
        <v>2671</v>
      </c>
      <c r="B448" s="12" t="s">
        <v>2672</v>
      </c>
      <c r="C448" s="13">
        <v>45876</v>
      </c>
      <c r="D448" s="12" t="s">
        <v>2673</v>
      </c>
      <c r="E448" s="12" t="s">
        <v>2674</v>
      </c>
      <c r="F448" s="12" t="s">
        <v>2675</v>
      </c>
      <c r="G448" s="12">
        <v>214</v>
      </c>
      <c r="H448" s="12" t="s">
        <v>37</v>
      </c>
      <c r="I448" s="12" t="s">
        <v>1283</v>
      </c>
      <c r="J448" s="12" t="s">
        <v>1284</v>
      </c>
      <c r="K448" s="12" t="s">
        <v>51</v>
      </c>
      <c r="L448" s="12" t="s">
        <v>52</v>
      </c>
      <c r="M448" s="12" t="s">
        <v>52</v>
      </c>
      <c r="N448" s="12" t="s">
        <v>2676</v>
      </c>
      <c r="O448" s="12" t="s">
        <v>136</v>
      </c>
      <c r="P448" s="12">
        <v>6383461737</v>
      </c>
      <c r="Q448" s="12" t="s">
        <v>56</v>
      </c>
      <c r="R448" s="12" t="s">
        <v>137</v>
      </c>
      <c r="S448" s="12" t="s">
        <v>58</v>
      </c>
      <c r="T448" s="12" t="s">
        <v>99</v>
      </c>
      <c r="U448" s="12" t="s">
        <v>84</v>
      </c>
      <c r="V448" s="12" t="s">
        <v>186</v>
      </c>
      <c r="W448" s="1" t="s">
        <v>441</v>
      </c>
      <c r="X448" s="12" t="s">
        <v>859</v>
      </c>
      <c r="Y448" s="12" t="s">
        <v>38</v>
      </c>
      <c r="Z448" s="12" t="s">
        <v>127</v>
      </c>
      <c r="AA448" s="12" t="s">
        <v>61</v>
      </c>
      <c r="AB448" s="12" t="s">
        <v>59</v>
      </c>
      <c r="AC448" s="12" t="s">
        <v>128</v>
      </c>
      <c r="AD448" s="12" t="s">
        <v>103</v>
      </c>
      <c r="AE448" s="12" t="s">
        <v>859</v>
      </c>
      <c r="AF448" s="12" t="s">
        <v>69</v>
      </c>
      <c r="AG448" s="12" t="s">
        <v>1458</v>
      </c>
      <c r="AH448" s="12" t="s">
        <v>130</v>
      </c>
      <c r="AI448" s="1" t="str">
        <f>IFERROR(_xlfn.XLOOKUP(Table1[[#This Row],[Audio Url]],Qc!C:C,Qc!F:F),"")</f>
        <v>didn't ask their caste to them</v>
      </c>
      <c r="AJ448" s="12" t="s">
        <v>38</v>
      </c>
      <c r="AK448" s="12" t="s">
        <v>38</v>
      </c>
      <c r="AL448" s="12" t="s">
        <v>38</v>
      </c>
      <c r="AM448" s="12" t="s">
        <v>43</v>
      </c>
      <c r="AN448" s="1" t="s">
        <v>2243</v>
      </c>
      <c r="AO448" t="str">
        <f>IF(Table1[[#This Row],[Audio Duration (in secs)]]&gt;180,"Greater than 3 Minutes","Less than 3 Minutes")</f>
        <v>Greater than 3 Minutes</v>
      </c>
      <c r="AP44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BJP</v>
      </c>
      <c r="AQ448" t="str">
        <f>IFERROR(VLOOKUP(Table1[[#This Row],[சாதி/Caste]],MApping!$E$1:$F$10,2,0),"Others")</f>
        <v>CHRISTIAN</v>
      </c>
      <c r="AR448">
        <f>VLOOKUP(Table1[[#This Row],[பாலினம்/Gender]],Factor!$F$26:$I$28,4,0)</f>
        <v>0.8936170212765957</v>
      </c>
      <c r="AS448">
        <f>VLOOKUP(Table1[[#This Row],[பதிலளித்தவரின் வயது/Age Group]],Factor!$F$35:$I$39,4,0)</f>
        <v>1.2824427480916032</v>
      </c>
      <c r="AT448">
        <f>VLOOKUP(Table1[[#This Row],[பதிலளித்தவரின் வயது/Age Group]]&amp;Table1[[#This Row],[பாலினம்/Gender]],Factor!$A$45:$G$53,7,0)</f>
        <v>0.95454545454545459</v>
      </c>
      <c r="AU44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8">
        <f>VLOOKUP(Table1[[#This Row],[Rev Caste]],Factor!$F$59:$I$68,4,0)</f>
        <v>0.76363636363636367</v>
      </c>
      <c r="AW448">
        <f>Table1[[#This Row],[2021 Ae Factor]]*Table1[[#This Row],[Age &amp; Gender Factor]]</f>
        <v>0.95454545454545459</v>
      </c>
      <c r="AX448">
        <f t="shared" si="22"/>
        <v>10.6074445</v>
      </c>
      <c r="AY448">
        <f t="shared" si="23"/>
        <v>78.547387799999996</v>
      </c>
    </row>
    <row r="449" spans="1:51" x14ac:dyDescent="0.25">
      <c r="A449" s="12" t="s">
        <v>2677</v>
      </c>
      <c r="B449" s="12" t="s">
        <v>2678</v>
      </c>
      <c r="C449" s="13">
        <v>45876</v>
      </c>
      <c r="D449" s="12" t="s">
        <v>2679</v>
      </c>
      <c r="E449" s="12" t="s">
        <v>2674</v>
      </c>
      <c r="F449" s="12" t="s">
        <v>2680</v>
      </c>
      <c r="G449" s="12">
        <v>239</v>
      </c>
      <c r="H449" s="12" t="s">
        <v>37</v>
      </c>
      <c r="I449" s="12" t="s">
        <v>1291</v>
      </c>
      <c r="J449" s="12" t="s">
        <v>1292</v>
      </c>
      <c r="K449" s="12" t="s">
        <v>51</v>
      </c>
      <c r="L449" s="12" t="s">
        <v>52</v>
      </c>
      <c r="M449" s="12" t="s">
        <v>52</v>
      </c>
      <c r="N449" s="12" t="s">
        <v>2681</v>
      </c>
      <c r="O449" s="12" t="s">
        <v>136</v>
      </c>
      <c r="P449" s="12">
        <v>7604830300</v>
      </c>
      <c r="Q449" s="12" t="s">
        <v>82</v>
      </c>
      <c r="R449" s="12" t="s">
        <v>137</v>
      </c>
      <c r="S449" s="12" t="s">
        <v>114</v>
      </c>
      <c r="T449" s="12" t="s">
        <v>138</v>
      </c>
      <c r="U449" s="12" t="s">
        <v>84</v>
      </c>
      <c r="V449" s="12" t="s">
        <v>186</v>
      </c>
      <c r="W449" s="1" t="s">
        <v>441</v>
      </c>
      <c r="X449" s="12" t="s">
        <v>296</v>
      </c>
      <c r="Y449" s="12" t="s">
        <v>38</v>
      </c>
      <c r="Z449" s="12" t="s">
        <v>127</v>
      </c>
      <c r="AA449" s="12" t="s">
        <v>61</v>
      </c>
      <c r="AB449" s="12" t="s">
        <v>85</v>
      </c>
      <c r="AC449" s="12" t="s">
        <v>66</v>
      </c>
      <c r="AD449" s="12" t="s">
        <v>67</v>
      </c>
      <c r="AE449" s="12" t="s">
        <v>68</v>
      </c>
      <c r="AF449" s="12" t="s">
        <v>117</v>
      </c>
      <c r="AG449" s="12" t="s">
        <v>70</v>
      </c>
      <c r="AH449" s="12" t="s">
        <v>71</v>
      </c>
      <c r="AI449" s="1">
        <f>IFERROR(_xlfn.XLOOKUP(Table1[[#This Row],[Audio Url]],Qc!C:C,Qc!F:F),"")</f>
        <v>0</v>
      </c>
      <c r="AJ449" s="12" t="s">
        <v>38</v>
      </c>
      <c r="AK449" s="12" t="s">
        <v>38</v>
      </c>
      <c r="AL449" s="12" t="s">
        <v>38</v>
      </c>
      <c r="AM449" s="12" t="s">
        <v>43</v>
      </c>
      <c r="AN449" s="1" t="s">
        <v>2243</v>
      </c>
      <c r="AO449" t="str">
        <f>IF(Table1[[#This Row],[Audio Duration (in secs)]]&gt;180,"Greater than 3 Minutes","Less than 3 Minutes")</f>
        <v>Greater than 3 Minutes</v>
      </c>
      <c r="AP44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49" t="str">
        <f>IFERROR(VLOOKUP(Table1[[#This Row],[சாதி/Caste]],MApping!$E$1:$F$10,2,0),"Others")</f>
        <v>URALI GOUNDER</v>
      </c>
      <c r="AR449">
        <f>VLOOKUP(Table1[[#This Row],[பாலினம்/Gender]],Factor!$F$26:$I$28,4,0)</f>
        <v>0.8936170212765957</v>
      </c>
      <c r="AS449">
        <f>VLOOKUP(Table1[[#This Row],[பதிலளித்தவரின் வயது/Age Group]],Factor!$F$35:$I$39,4,0)</f>
        <v>0.84848484848484851</v>
      </c>
      <c r="AT449">
        <f>VLOOKUP(Table1[[#This Row],[பதிலளித்தவரின் வயது/Age Group]]&amp;Table1[[#This Row],[பாலினம்/Gender]],Factor!$A$45:$G$53,7,0)</f>
        <v>0.70000000000000007</v>
      </c>
      <c r="AU44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49">
        <f>VLOOKUP(Table1[[#This Row],[Rev Caste]],Factor!$F$59:$I$68,4,0)</f>
        <v>1.3034482758620689</v>
      </c>
      <c r="AW449">
        <f>Table1[[#This Row],[2021 Ae Factor]]*Table1[[#This Row],[Age &amp; Gender Factor]]</f>
        <v>0.70000000000000007</v>
      </c>
      <c r="AX449">
        <f t="shared" si="22"/>
        <v>10.607639000000001</v>
      </c>
      <c r="AY449">
        <f t="shared" si="23"/>
        <v>78.547508199999996</v>
      </c>
    </row>
    <row r="450" spans="1:51" x14ac:dyDescent="0.25">
      <c r="A450" s="12" t="s">
        <v>2682</v>
      </c>
      <c r="B450" s="12" t="s">
        <v>2683</v>
      </c>
      <c r="C450" s="13">
        <v>45876</v>
      </c>
      <c r="D450" s="12" t="s">
        <v>2684</v>
      </c>
      <c r="E450" s="12" t="s">
        <v>2108</v>
      </c>
      <c r="F450" s="12" t="s">
        <v>2685</v>
      </c>
      <c r="G450" s="12">
        <v>277</v>
      </c>
      <c r="H450" s="12" t="s">
        <v>37</v>
      </c>
      <c r="I450" s="12" t="s">
        <v>1283</v>
      </c>
      <c r="J450" s="12" t="s">
        <v>1284</v>
      </c>
      <c r="K450" s="12" t="s">
        <v>51</v>
      </c>
      <c r="L450" s="12" t="s">
        <v>52</v>
      </c>
      <c r="M450" s="12" t="s">
        <v>52</v>
      </c>
      <c r="N450" s="12" t="s">
        <v>2686</v>
      </c>
      <c r="O450" s="12" t="s">
        <v>136</v>
      </c>
      <c r="P450" s="12">
        <v>8608306668</v>
      </c>
      <c r="Q450" s="12" t="s">
        <v>361</v>
      </c>
      <c r="R450" s="12" t="s">
        <v>137</v>
      </c>
      <c r="S450" s="12" t="s">
        <v>58</v>
      </c>
      <c r="T450" s="12" t="s">
        <v>59</v>
      </c>
      <c r="U450" s="12" t="s">
        <v>60</v>
      </c>
      <c r="V450" s="12" t="s">
        <v>61</v>
      </c>
      <c r="W450" s="12" t="s">
        <v>62</v>
      </c>
      <c r="X450" s="12" t="s">
        <v>63</v>
      </c>
      <c r="Y450" s="12" t="s">
        <v>38</v>
      </c>
      <c r="Z450" s="12" t="s">
        <v>127</v>
      </c>
      <c r="AA450" s="12" t="s">
        <v>139</v>
      </c>
      <c r="AB450" s="12" t="s">
        <v>65</v>
      </c>
      <c r="AC450" s="12" t="s">
        <v>86</v>
      </c>
      <c r="AD450" s="12" t="s">
        <v>103</v>
      </c>
      <c r="AE450" s="12" t="s">
        <v>624</v>
      </c>
      <c r="AF450" s="12" t="s">
        <v>383</v>
      </c>
      <c r="AG450" s="12" t="s">
        <v>89</v>
      </c>
      <c r="AH450" s="12" t="s">
        <v>2775</v>
      </c>
      <c r="AI450" s="1" t="str">
        <f>IFERROR(_xlfn.XLOOKUP(Table1[[#This Row],[Audio Url]],Qc!C:C,Qc!F:F),"")</f>
        <v>caste didnt mention here (mudhaliyar)</v>
      </c>
      <c r="AJ450" s="12" t="s">
        <v>38</v>
      </c>
      <c r="AK450" s="12" t="s">
        <v>38</v>
      </c>
      <c r="AL450" s="12" t="s">
        <v>38</v>
      </c>
      <c r="AM450" s="12" t="s">
        <v>43</v>
      </c>
      <c r="AN450" s="1" t="s">
        <v>2243</v>
      </c>
      <c r="AO450" t="str">
        <f>IF(Table1[[#This Row],[Audio Duration (in secs)]]&gt;180,"Greater than 3 Minutes","Less than 3 Minutes")</f>
        <v>Greater than 3 Minutes</v>
      </c>
      <c r="AP45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50" t="str">
        <f>IFERROR(VLOOKUP(Table1[[#This Row],[சாதி/Caste]],MApping!$E$1:$F$10,2,0),"Others")</f>
        <v>Others</v>
      </c>
      <c r="AR450">
        <f>VLOOKUP(Table1[[#This Row],[பாலினம்/Gender]],Factor!$F$26:$I$28,4,0)</f>
        <v>0.8936170212765957</v>
      </c>
      <c r="AS450">
        <f>VLOOKUP(Table1[[#This Row],[பதிலளித்தவரின் வயது/Age Group]],Factor!$F$35:$I$39,4,0)</f>
        <v>0.96923076923076912</v>
      </c>
      <c r="AT450">
        <f>VLOOKUP(Table1[[#This Row],[பதிலளித்தவரின் வயது/Age Group]]&amp;Table1[[#This Row],[பாலினம்/Gender]],Factor!$A$45:$G$53,7,0)</f>
        <v>1.1666666666666667</v>
      </c>
      <c r="AU45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0">
        <f>VLOOKUP(Table1[[#This Row],[Rev Caste]],Factor!$F$59:$I$68,4,0)</f>
        <v>5.9154929577464786E-2</v>
      </c>
      <c r="AW450">
        <f>Table1[[#This Row],[2021 Ae Factor]]*Table1[[#This Row],[Age &amp; Gender Factor]]</f>
        <v>0.690589266334106</v>
      </c>
      <c r="AX450">
        <f t="shared" si="22"/>
        <v>10.607328300000001</v>
      </c>
      <c r="AY450">
        <f t="shared" si="23"/>
        <v>78.547547800000004</v>
      </c>
    </row>
    <row r="451" spans="1:51" x14ac:dyDescent="0.25">
      <c r="A451" s="12" t="s">
        <v>2687</v>
      </c>
      <c r="B451" s="12" t="s">
        <v>2688</v>
      </c>
      <c r="C451" s="13">
        <v>45876</v>
      </c>
      <c r="D451" s="12" t="s">
        <v>2689</v>
      </c>
      <c r="E451" s="12" t="s">
        <v>2690</v>
      </c>
      <c r="F451" s="12" t="s">
        <v>2691</v>
      </c>
      <c r="G451" s="12">
        <v>235</v>
      </c>
      <c r="H451" s="12" t="s">
        <v>37</v>
      </c>
      <c r="I451" s="12" t="s">
        <v>49</v>
      </c>
      <c r="J451" s="12" t="s">
        <v>50</v>
      </c>
      <c r="K451" s="12" t="s">
        <v>51</v>
      </c>
      <c r="L451" s="12" t="s">
        <v>52</v>
      </c>
      <c r="M451" s="12" t="s">
        <v>2172</v>
      </c>
      <c r="N451" s="12" t="s">
        <v>2692</v>
      </c>
      <c r="O451" s="12" t="s">
        <v>136</v>
      </c>
      <c r="P451" s="12">
        <v>9865629970</v>
      </c>
      <c r="Q451" s="12" t="s">
        <v>56</v>
      </c>
      <c r="R451" s="12" t="s">
        <v>57</v>
      </c>
      <c r="S451" s="12" t="s">
        <v>114</v>
      </c>
      <c r="T451" s="12" t="s">
        <v>59</v>
      </c>
      <c r="U451" s="12" t="s">
        <v>302</v>
      </c>
      <c r="V451" s="12" t="s">
        <v>166</v>
      </c>
      <c r="W451" s="12" t="s">
        <v>62</v>
      </c>
      <c r="X451" s="12" t="s">
        <v>63</v>
      </c>
      <c r="Y451" s="12" t="s">
        <v>38</v>
      </c>
      <c r="Z451" s="12" t="s">
        <v>64</v>
      </c>
      <c r="AA451" s="12" t="s">
        <v>38</v>
      </c>
      <c r="AB451" s="12" t="s">
        <v>65</v>
      </c>
      <c r="AC451" s="12" t="s">
        <v>86</v>
      </c>
      <c r="AD451" s="12" t="s">
        <v>67</v>
      </c>
      <c r="AE451" s="12" t="s">
        <v>68</v>
      </c>
      <c r="AF451" s="12" t="s">
        <v>69</v>
      </c>
      <c r="AG451" s="12" t="s">
        <v>89</v>
      </c>
      <c r="AH451" s="12" t="s">
        <v>71</v>
      </c>
      <c r="AI451" s="1">
        <f>IFERROR(_xlfn.XLOOKUP(Table1[[#This Row],[Audio Url]],Qc!C:C,Qc!F:F),"")</f>
        <v>0</v>
      </c>
      <c r="AJ451" s="12" t="s">
        <v>38</v>
      </c>
      <c r="AK451" s="12" t="s">
        <v>38</v>
      </c>
      <c r="AL451" s="12" t="s">
        <v>38</v>
      </c>
      <c r="AM451" s="12" t="s">
        <v>43</v>
      </c>
      <c r="AN451" s="1" t="s">
        <v>2243</v>
      </c>
      <c r="AO451" t="str">
        <f>IF(Table1[[#This Row],[Audio Duration (in secs)]]&gt;180,"Greater than 3 Minutes","Less than 3 Minutes")</f>
        <v>Greater than 3 Minutes</v>
      </c>
      <c r="AP45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51" t="str">
        <f>IFERROR(VLOOKUP(Table1[[#This Row],[சாதி/Caste]],MApping!$E$1:$F$10,2,0),"Others")</f>
        <v>URALI GOUNDER</v>
      </c>
      <c r="AR451">
        <f>VLOOKUP(Table1[[#This Row],[பாலினம்/Gender]],Factor!$F$26:$I$28,4,0)</f>
        <v>0.8936170212765957</v>
      </c>
      <c r="AS451">
        <f>VLOOKUP(Table1[[#This Row],[பதிலளித்தவரின் வயது/Age Group]],Factor!$F$35:$I$39,4,0)</f>
        <v>1.2824427480916032</v>
      </c>
      <c r="AT451">
        <f>VLOOKUP(Table1[[#This Row],[பதிலளித்தவரின் வயது/Age Group]]&amp;Table1[[#This Row],[பாலினம்/Gender]],Factor!$A$45:$G$53,7,0)</f>
        <v>0.95454545454545459</v>
      </c>
      <c r="AU45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51">
        <f>VLOOKUP(Table1[[#This Row],[Rev Caste]],Factor!$F$59:$I$68,4,0)</f>
        <v>1.3034482758620689</v>
      </c>
      <c r="AW451">
        <f>Table1[[#This Row],[2021 Ae Factor]]*Table1[[#This Row],[Age &amp; Gender Factor]]</f>
        <v>0.95454545454545459</v>
      </c>
      <c r="AX451">
        <f t="shared" si="22"/>
        <v>10.605938800000001</v>
      </c>
      <c r="AY451">
        <f t="shared" si="23"/>
        <v>78.470217199999993</v>
      </c>
    </row>
    <row r="452" spans="1:51" x14ac:dyDescent="0.25">
      <c r="A452" s="12" t="s">
        <v>2693</v>
      </c>
      <c r="B452" s="12" t="s">
        <v>2694</v>
      </c>
      <c r="C452" s="13">
        <v>45876</v>
      </c>
      <c r="D452" s="12" t="s">
        <v>2695</v>
      </c>
      <c r="E452" s="12" t="s">
        <v>2696</v>
      </c>
      <c r="F452" s="12" t="s">
        <v>38</v>
      </c>
      <c r="G452" s="12">
        <v>0</v>
      </c>
      <c r="H452" s="12" t="s">
        <v>37</v>
      </c>
      <c r="I452" s="12" t="s">
        <v>2102</v>
      </c>
      <c r="J452" s="12" t="s">
        <v>2103</v>
      </c>
      <c r="K452" s="12" t="s">
        <v>51</v>
      </c>
      <c r="L452" s="12" t="s">
        <v>52</v>
      </c>
      <c r="M452" s="12" t="s">
        <v>2172</v>
      </c>
      <c r="N452" s="12" t="s">
        <v>2697</v>
      </c>
      <c r="O452" s="12" t="s">
        <v>55</v>
      </c>
      <c r="P452" s="12">
        <v>9578541236</v>
      </c>
      <c r="Q452" s="12" t="s">
        <v>39</v>
      </c>
      <c r="R452" s="12" t="s">
        <v>57</v>
      </c>
      <c r="S452" s="12" t="s">
        <v>58</v>
      </c>
      <c r="T452" s="12" t="s">
        <v>99</v>
      </c>
      <c r="U452" s="12" t="s">
        <v>84</v>
      </c>
      <c r="V452" s="12" t="s">
        <v>100</v>
      </c>
      <c r="W452" s="12" t="s">
        <v>101</v>
      </c>
      <c r="X452" s="12" t="s">
        <v>102</v>
      </c>
      <c r="Y452" s="12" t="s">
        <v>96</v>
      </c>
      <c r="Z452" s="12" t="s">
        <v>64</v>
      </c>
      <c r="AA452" s="12" t="s">
        <v>38</v>
      </c>
      <c r="AB452" s="12" t="s">
        <v>65</v>
      </c>
      <c r="AC452" s="12" t="s">
        <v>86</v>
      </c>
      <c r="AD452" s="12" t="s">
        <v>67</v>
      </c>
      <c r="AE452" s="12" t="s">
        <v>68</v>
      </c>
      <c r="AF452" s="12" t="s">
        <v>69</v>
      </c>
      <c r="AG452" s="12" t="s">
        <v>89</v>
      </c>
      <c r="AH452" s="12" t="s">
        <v>521</v>
      </c>
      <c r="AI452" s="1" t="str">
        <f>IFERROR(_xlfn.XLOOKUP(Table1[[#This Row],[Audio Url]],Qc!C:C,Qc!F:F),"")</f>
        <v>audio link un available</v>
      </c>
      <c r="AJ452" s="12" t="s">
        <v>38</v>
      </c>
      <c r="AK452" s="12" t="s">
        <v>38</v>
      </c>
      <c r="AL452" s="12" t="s">
        <v>38</v>
      </c>
      <c r="AM452" s="12" t="s">
        <v>43</v>
      </c>
      <c r="AN452" s="1" t="s">
        <v>2243</v>
      </c>
      <c r="AO452" t="str">
        <f>IF(Table1[[#This Row],[Audio Duration (in secs)]]&gt;180,"Greater than 3 Minutes","Less than 3 Minutes")</f>
        <v>Less than 3 Minutes</v>
      </c>
      <c r="AP45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52" t="str">
        <f>IFERROR(VLOOKUP(Table1[[#This Row],[சாதி/Caste]],MApping!$E$1:$F$10,2,0),"Others")</f>
        <v>CHOLIA VELLALAR</v>
      </c>
      <c r="AR452">
        <f>VLOOKUP(Table1[[#This Row],[பாலினம்/Gender]],Factor!$F$26:$I$28,4,0)</f>
        <v>1.1351351351351351</v>
      </c>
      <c r="AS452">
        <f>VLOOKUP(Table1[[#This Row],[பதிலளித்தவரின் வயது/Age Group]],Factor!$F$35:$I$39,4,0)</f>
        <v>0.84</v>
      </c>
      <c r="AT452">
        <f>VLOOKUP(Table1[[#This Row],[பதிலளித்தவரின் வயது/Age Group]]&amp;Table1[[#This Row],[பாலினம்/Gender]],Factor!$A$45:$G$53,7,0)</f>
        <v>0.80769230769230771</v>
      </c>
      <c r="AU45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52">
        <f>VLOOKUP(Table1[[#This Row],[Rev Caste]],Factor!$F$59:$I$68,4,0)</f>
        <v>1.3125</v>
      </c>
      <c r="AW452">
        <f>Table1[[#This Row],[2021 Ae Factor]]*Table1[[#This Row],[Age &amp; Gender Factor]]</f>
        <v>1.6163537898544778</v>
      </c>
      <c r="AX452">
        <f t="shared" si="22"/>
        <v>10.610133299999999</v>
      </c>
      <c r="AY452">
        <f t="shared" si="23"/>
        <v>78.470208299999996</v>
      </c>
    </row>
    <row r="453" spans="1:51" x14ac:dyDescent="0.25">
      <c r="A453" s="12" t="s">
        <v>2698</v>
      </c>
      <c r="B453" s="12" t="s">
        <v>2699</v>
      </c>
      <c r="C453" s="13">
        <v>45876</v>
      </c>
      <c r="D453" s="12" t="s">
        <v>2700</v>
      </c>
      <c r="E453" s="12" t="s">
        <v>2696</v>
      </c>
      <c r="F453" s="12" t="s">
        <v>2701</v>
      </c>
      <c r="G453" s="12">
        <v>395</v>
      </c>
      <c r="H453" s="12" t="s">
        <v>37</v>
      </c>
      <c r="I453" s="12" t="s">
        <v>49</v>
      </c>
      <c r="J453" s="12" t="s">
        <v>50</v>
      </c>
      <c r="K453" s="12" t="s">
        <v>51</v>
      </c>
      <c r="L453" s="12" t="s">
        <v>52</v>
      </c>
      <c r="M453" s="12" t="s">
        <v>2172</v>
      </c>
      <c r="N453" s="12" t="s">
        <v>2702</v>
      </c>
      <c r="O453" s="12" t="s">
        <v>136</v>
      </c>
      <c r="P453" s="12">
        <v>9566842970</v>
      </c>
      <c r="Q453" s="12" t="s">
        <v>82</v>
      </c>
      <c r="R453" s="12" t="s">
        <v>137</v>
      </c>
      <c r="S453" s="12" t="s">
        <v>114</v>
      </c>
      <c r="T453" s="12" t="s">
        <v>99</v>
      </c>
      <c r="U453" s="12" t="s">
        <v>84</v>
      </c>
      <c r="V453" s="12" t="s">
        <v>296</v>
      </c>
      <c r="W453" s="12" t="s">
        <v>198</v>
      </c>
      <c r="X453" s="12" t="s">
        <v>88</v>
      </c>
      <c r="Y453" s="12" t="s">
        <v>96</v>
      </c>
      <c r="Z453" s="12" t="s">
        <v>127</v>
      </c>
      <c r="AA453" s="12" t="s">
        <v>61</v>
      </c>
      <c r="AB453" s="12" t="s">
        <v>59</v>
      </c>
      <c r="AC453" s="12" t="s">
        <v>128</v>
      </c>
      <c r="AD453" s="12" t="s">
        <v>67</v>
      </c>
      <c r="AE453" s="12" t="s">
        <v>88</v>
      </c>
      <c r="AF453" s="12" t="s">
        <v>69</v>
      </c>
      <c r="AG453" s="12" t="s">
        <v>70</v>
      </c>
      <c r="AH453" s="12" t="s">
        <v>2093</v>
      </c>
      <c r="AI453" s="1">
        <f>IFERROR(_xlfn.XLOOKUP(Table1[[#This Row],[Audio Url]],Qc!C:C,Qc!F:F),"")</f>
        <v>0</v>
      </c>
      <c r="AJ453" s="12" t="s">
        <v>38</v>
      </c>
      <c r="AK453" s="12" t="s">
        <v>38</v>
      </c>
      <c r="AL453" s="12" t="s">
        <v>38</v>
      </c>
      <c r="AM453" s="12" t="s">
        <v>43</v>
      </c>
      <c r="AN453" s="1" t="s">
        <v>2243</v>
      </c>
      <c r="AO453" t="str">
        <f>IF(Table1[[#This Row],[Audio Duration (in secs)]]&gt;180,"Greater than 3 Minutes","Less than 3 Minutes")</f>
        <v>Greater than 3 Minutes</v>
      </c>
      <c r="AP45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NTK</v>
      </c>
      <c r="AQ453" t="str">
        <f>IFERROR(VLOOKUP(Table1[[#This Row],[சாதி/Caste]],MApping!$E$1:$F$10,2,0),"Others")</f>
        <v>Others</v>
      </c>
      <c r="AR453">
        <f>VLOOKUP(Table1[[#This Row],[பாலினம்/Gender]],Factor!$F$26:$I$28,4,0)</f>
        <v>0.8936170212765957</v>
      </c>
      <c r="AS453">
        <f>VLOOKUP(Table1[[#This Row],[பதிலளித்தவரின் வயது/Age Group]],Factor!$F$35:$I$39,4,0)</f>
        <v>0.84848484848484851</v>
      </c>
      <c r="AT453">
        <f>VLOOKUP(Table1[[#This Row],[பதிலளித்தவரின் வயது/Age Group]]&amp;Table1[[#This Row],[பாலினம்/Gender]],Factor!$A$45:$G$53,7,0)</f>
        <v>0.70000000000000007</v>
      </c>
      <c r="AU45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53">
        <f>VLOOKUP(Table1[[#This Row],[Rev Caste]],Factor!$F$59:$I$68,4,0)</f>
        <v>5.9154929577464786E-2</v>
      </c>
      <c r="AW453">
        <f>Table1[[#This Row],[2021 Ae Factor]]*Table1[[#This Row],[Age &amp; Gender Factor]]</f>
        <v>0.92227921446777328</v>
      </c>
      <c r="AX453">
        <f t="shared" si="22"/>
        <v>10.610156699999999</v>
      </c>
      <c r="AY453">
        <f t="shared" si="23"/>
        <v>78.470301699999993</v>
      </c>
    </row>
    <row r="454" spans="1:51" x14ac:dyDescent="0.25">
      <c r="A454" s="12" t="s">
        <v>2703</v>
      </c>
      <c r="B454" s="12" t="s">
        <v>2704</v>
      </c>
      <c r="C454" s="13">
        <v>45876</v>
      </c>
      <c r="D454" s="12" t="s">
        <v>2705</v>
      </c>
      <c r="E454" s="12" t="s">
        <v>2613</v>
      </c>
      <c r="F454" s="12" t="s">
        <v>2706</v>
      </c>
      <c r="G454" s="12">
        <v>981</v>
      </c>
      <c r="H454" s="12" t="s">
        <v>37</v>
      </c>
      <c r="I454" s="12" t="s">
        <v>49</v>
      </c>
      <c r="J454" s="12" t="s">
        <v>50</v>
      </c>
      <c r="K454" s="12" t="s">
        <v>51</v>
      </c>
      <c r="L454" s="12" t="s">
        <v>52</v>
      </c>
      <c r="M454" s="12" t="s">
        <v>2172</v>
      </c>
      <c r="N454" s="12" t="s">
        <v>2707</v>
      </c>
      <c r="O454" s="12" t="s">
        <v>136</v>
      </c>
      <c r="P454" s="12">
        <v>9791631281</v>
      </c>
      <c r="Q454" s="12" t="s">
        <v>39</v>
      </c>
      <c r="R454" s="12" t="s">
        <v>57</v>
      </c>
      <c r="S454" s="12" t="s">
        <v>114</v>
      </c>
      <c r="T454" s="12" t="s">
        <v>99</v>
      </c>
      <c r="U454" s="12" t="s">
        <v>84</v>
      </c>
      <c r="V454" s="12" t="s">
        <v>61</v>
      </c>
      <c r="W454" s="12" t="s">
        <v>62</v>
      </c>
      <c r="X454" s="12" t="s">
        <v>63</v>
      </c>
      <c r="Y454" s="12" t="s">
        <v>38</v>
      </c>
      <c r="Z454" s="12" t="s">
        <v>64</v>
      </c>
      <c r="AA454" s="12" t="s">
        <v>38</v>
      </c>
      <c r="AB454" s="12" t="s">
        <v>65</v>
      </c>
      <c r="AC454" s="12" t="s">
        <v>86</v>
      </c>
      <c r="AD454" s="12" t="s">
        <v>67</v>
      </c>
      <c r="AE454" s="12" t="s">
        <v>68</v>
      </c>
      <c r="AF454" s="12" t="s">
        <v>419</v>
      </c>
      <c r="AG454" s="12" t="s">
        <v>89</v>
      </c>
      <c r="AH454" s="12" t="s">
        <v>2093</v>
      </c>
      <c r="AI454" s="1">
        <f>IFERROR(_xlfn.XLOOKUP(Table1[[#This Row],[Audio Url]],Qc!C:C,Qc!F:F),"")</f>
        <v>0</v>
      </c>
      <c r="AJ454" s="12" t="s">
        <v>38</v>
      </c>
      <c r="AK454" s="12" t="s">
        <v>38</v>
      </c>
      <c r="AL454" s="12" t="s">
        <v>38</v>
      </c>
      <c r="AM454" s="12" t="s">
        <v>43</v>
      </c>
      <c r="AN454" s="1" t="s">
        <v>2243</v>
      </c>
      <c r="AO454" t="str">
        <f>IF(Table1[[#This Row],[Audio Duration (in secs)]]&gt;180,"Greater than 3 Minutes","Less than 3 Minutes")</f>
        <v>Greater than 3 Minutes</v>
      </c>
      <c r="AP45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54" t="str">
        <f>IFERROR(VLOOKUP(Table1[[#This Row],[சாதி/Caste]],MApping!$E$1:$F$10,2,0),"Others")</f>
        <v>Others</v>
      </c>
      <c r="AR454">
        <f>VLOOKUP(Table1[[#This Row],[பாலினம்/Gender]],Factor!$F$26:$I$28,4,0)</f>
        <v>0.8936170212765957</v>
      </c>
      <c r="AS454">
        <f>VLOOKUP(Table1[[#This Row],[பதிலளித்தவரின் வயது/Age Group]],Factor!$F$35:$I$39,4,0)</f>
        <v>0.84</v>
      </c>
      <c r="AT454">
        <f>VLOOKUP(Table1[[#This Row],[பதிலளித்தவரின் வயது/Age Group]]&amp;Table1[[#This Row],[பாலினம்/Gender]],Factor!$A$45:$G$53,7,0)</f>
        <v>0.875</v>
      </c>
      <c r="AU45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4">
        <f>VLOOKUP(Table1[[#This Row],[Rev Caste]],Factor!$F$59:$I$68,4,0)</f>
        <v>5.9154929577464786E-2</v>
      </c>
      <c r="AW454">
        <f>Table1[[#This Row],[2021 Ae Factor]]*Table1[[#This Row],[Age &amp; Gender Factor]]</f>
        <v>0.5179419497505795</v>
      </c>
      <c r="AX454">
        <f t="shared" si="22"/>
        <v>10.6102455</v>
      </c>
      <c r="AY454">
        <f t="shared" si="23"/>
        <v>78.469993900000006</v>
      </c>
    </row>
    <row r="455" spans="1:51" x14ac:dyDescent="0.25">
      <c r="A455" s="12" t="s">
        <v>2708</v>
      </c>
      <c r="B455" s="12" t="s">
        <v>2709</v>
      </c>
      <c r="C455" s="13">
        <v>45876</v>
      </c>
      <c r="D455" s="12" t="s">
        <v>2710</v>
      </c>
      <c r="E455" s="12" t="s">
        <v>2711</v>
      </c>
      <c r="F455" s="12" t="s">
        <v>2712</v>
      </c>
      <c r="G455" s="12">
        <v>263</v>
      </c>
      <c r="H455" s="12" t="s">
        <v>37</v>
      </c>
      <c r="I455" s="12" t="s">
        <v>2102</v>
      </c>
      <c r="J455" s="12" t="s">
        <v>2103</v>
      </c>
      <c r="K455" s="12" t="s">
        <v>51</v>
      </c>
      <c r="L455" s="12" t="s">
        <v>52</v>
      </c>
      <c r="M455" s="12" t="s">
        <v>2172</v>
      </c>
      <c r="N455" s="12" t="s">
        <v>2713</v>
      </c>
      <c r="O455" s="12" t="s">
        <v>55</v>
      </c>
      <c r="P455" s="12">
        <v>9994647009</v>
      </c>
      <c r="Q455" s="12" t="s">
        <v>39</v>
      </c>
      <c r="R455" s="12" t="s">
        <v>57</v>
      </c>
      <c r="S455" s="12" t="s">
        <v>114</v>
      </c>
      <c r="T455" s="12" t="s">
        <v>59</v>
      </c>
      <c r="U455" s="12" t="s">
        <v>60</v>
      </c>
      <c r="V455" s="12" t="s">
        <v>61</v>
      </c>
      <c r="W455" s="12" t="s">
        <v>62</v>
      </c>
      <c r="X455" s="12" t="s">
        <v>102</v>
      </c>
      <c r="Y455" s="12" t="s">
        <v>96</v>
      </c>
      <c r="Z455" s="12" t="s">
        <v>64</v>
      </c>
      <c r="AA455" s="12" t="s">
        <v>38</v>
      </c>
      <c r="AB455" s="12" t="s">
        <v>85</v>
      </c>
      <c r="AC455" s="12" t="s">
        <v>128</v>
      </c>
      <c r="AD455" s="12" t="s">
        <v>67</v>
      </c>
      <c r="AE455" s="12" t="s">
        <v>68</v>
      </c>
      <c r="AF455" s="12" t="s">
        <v>419</v>
      </c>
      <c r="AG455" s="12" t="s">
        <v>118</v>
      </c>
      <c r="AH455" s="12" t="s">
        <v>119</v>
      </c>
      <c r="AI455" s="1">
        <f>IFERROR(_xlfn.XLOOKUP(Table1[[#This Row],[Audio Url]],Qc!C:C,Qc!F:F),"")</f>
        <v>0</v>
      </c>
      <c r="AJ455" s="12" t="s">
        <v>38</v>
      </c>
      <c r="AK455" s="12" t="s">
        <v>38</v>
      </c>
      <c r="AL455" s="12" t="s">
        <v>38</v>
      </c>
      <c r="AM455" s="12" t="s">
        <v>43</v>
      </c>
      <c r="AN455" s="1" t="s">
        <v>2243</v>
      </c>
      <c r="AO455" t="str">
        <f>IF(Table1[[#This Row],[Audio Duration (in secs)]]&gt;180,"Greater than 3 Minutes","Less than 3 Minutes")</f>
        <v>Greater than 3 Minutes</v>
      </c>
      <c r="AP45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55" t="str">
        <f>IFERROR(VLOOKUP(Table1[[#This Row],[சாதி/Caste]],MApping!$E$1:$F$10,2,0),"Others")</f>
        <v>PALLAR SC</v>
      </c>
      <c r="AR455">
        <f>VLOOKUP(Table1[[#This Row],[பாலினம்/Gender]],Factor!$F$26:$I$28,4,0)</f>
        <v>1.1351351351351351</v>
      </c>
      <c r="AS455">
        <f>VLOOKUP(Table1[[#This Row],[பதிலளித்தவரின் வயது/Age Group]],Factor!$F$35:$I$39,4,0)</f>
        <v>0.84</v>
      </c>
      <c r="AT455">
        <f>VLOOKUP(Table1[[#This Row],[பதிலளித்தவரின் வயது/Age Group]]&amp;Table1[[#This Row],[பாலினம்/Gender]],Factor!$A$45:$G$53,7,0)</f>
        <v>0.80769230769230771</v>
      </c>
      <c r="AU45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5">
        <f>VLOOKUP(Table1[[#This Row],[Rev Caste]],Factor!$F$59:$I$68,4,0)</f>
        <v>2.1</v>
      </c>
      <c r="AW455">
        <f>Table1[[#This Row],[2021 Ae Factor]]*Table1[[#This Row],[Age &amp; Gender Factor]]</f>
        <v>0.47810026130822719</v>
      </c>
      <c r="AX455">
        <f t="shared" si="22"/>
        <v>10.6099333</v>
      </c>
      <c r="AY455">
        <f t="shared" si="23"/>
        <v>78.471921699999996</v>
      </c>
    </row>
    <row r="456" spans="1:51" x14ac:dyDescent="0.25">
      <c r="A456" s="12" t="s">
        <v>2714</v>
      </c>
      <c r="B456" s="12" t="s">
        <v>2715</v>
      </c>
      <c r="C456" s="13">
        <v>45876</v>
      </c>
      <c r="D456" s="12" t="s">
        <v>2716</v>
      </c>
      <c r="E456" s="12" t="s">
        <v>2711</v>
      </c>
      <c r="F456" s="12" t="s">
        <v>2717</v>
      </c>
      <c r="G456" s="12">
        <v>369</v>
      </c>
      <c r="H456" s="12" t="s">
        <v>37</v>
      </c>
      <c r="I456" s="12" t="s">
        <v>49</v>
      </c>
      <c r="J456" s="12" t="s">
        <v>50</v>
      </c>
      <c r="K456" s="12" t="s">
        <v>51</v>
      </c>
      <c r="L456" s="12" t="s">
        <v>52</v>
      </c>
      <c r="M456" s="12" t="s">
        <v>2172</v>
      </c>
      <c r="N456" s="12" t="s">
        <v>2718</v>
      </c>
      <c r="O456" s="12" t="s">
        <v>55</v>
      </c>
      <c r="P456" s="12">
        <v>9698953208</v>
      </c>
      <c r="Q456" s="12" t="s">
        <v>82</v>
      </c>
      <c r="R456" s="12" t="s">
        <v>57</v>
      </c>
      <c r="S456" s="12" t="s">
        <v>58</v>
      </c>
      <c r="T456" s="12" t="s">
        <v>59</v>
      </c>
      <c r="U456" s="12" t="s">
        <v>84</v>
      </c>
      <c r="V456" s="12" t="s">
        <v>61</v>
      </c>
      <c r="W456" s="12" t="s">
        <v>62</v>
      </c>
      <c r="X456" s="12" t="s">
        <v>102</v>
      </c>
      <c r="Y456" s="12" t="s">
        <v>289</v>
      </c>
      <c r="Z456" s="12" t="s">
        <v>127</v>
      </c>
      <c r="AA456" s="12" t="s">
        <v>88</v>
      </c>
      <c r="AB456" s="12" t="s">
        <v>65</v>
      </c>
      <c r="AC456" s="12" t="s">
        <v>86</v>
      </c>
      <c r="AD456" s="12" t="s">
        <v>67</v>
      </c>
      <c r="AE456" s="12" t="s">
        <v>624</v>
      </c>
      <c r="AF456" s="12" t="s">
        <v>383</v>
      </c>
      <c r="AG456" s="12" t="s">
        <v>118</v>
      </c>
      <c r="AH456" s="12" t="s">
        <v>90</v>
      </c>
      <c r="AI456" s="1">
        <f>IFERROR(_xlfn.XLOOKUP(Table1[[#This Row],[Audio Url]],Qc!C:C,Qc!F:F),"")</f>
        <v>0</v>
      </c>
      <c r="AJ456" s="12" t="s">
        <v>38</v>
      </c>
      <c r="AK456" s="12" t="s">
        <v>38</v>
      </c>
      <c r="AL456" s="12" t="s">
        <v>38</v>
      </c>
      <c r="AM456" s="12" t="s">
        <v>43</v>
      </c>
      <c r="AN456" s="1" t="s">
        <v>2243</v>
      </c>
      <c r="AO456" t="str">
        <f>IF(Table1[[#This Row],[Audio Duration (in secs)]]&gt;180,"Greater than 3 Minutes","Less than 3 Minutes")</f>
        <v>Greater than 3 Minutes</v>
      </c>
      <c r="AP45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56" t="str">
        <f>IFERROR(VLOOKUP(Table1[[#This Row],[சாதி/Caste]],MApping!$E$1:$F$10,2,0),"Others")</f>
        <v>MUKKULATHOR</v>
      </c>
      <c r="AR456">
        <f>VLOOKUP(Table1[[#This Row],[பாலினம்/Gender]],Factor!$F$26:$I$28,4,0)</f>
        <v>1.1351351351351351</v>
      </c>
      <c r="AS456">
        <f>VLOOKUP(Table1[[#This Row],[பதிலளித்தவரின் வயது/Age Group]],Factor!$F$35:$I$39,4,0)</f>
        <v>0.84848484848484851</v>
      </c>
      <c r="AT456">
        <f>VLOOKUP(Table1[[#This Row],[பதிலளித்தவரின் வயது/Age Group]]&amp;Table1[[#This Row],[பாலினம்/Gender]],Factor!$A$45:$G$53,7,0)</f>
        <v>1.0769230769230769</v>
      </c>
      <c r="AU45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6">
        <f>VLOOKUP(Table1[[#This Row],[Rev Caste]],Factor!$F$59:$I$68,4,0)</f>
        <v>1.1057142857142856</v>
      </c>
      <c r="AW456">
        <f>Table1[[#This Row],[2021 Ae Factor]]*Table1[[#This Row],[Age &amp; Gender Factor]]</f>
        <v>0.63746701507763626</v>
      </c>
      <c r="AX456">
        <f t="shared" si="22"/>
        <v>10.6099058</v>
      </c>
      <c r="AY456">
        <f t="shared" si="23"/>
        <v>78.471122600000001</v>
      </c>
    </row>
    <row r="457" spans="1:51" x14ac:dyDescent="0.25">
      <c r="A457" s="12" t="s">
        <v>2719</v>
      </c>
      <c r="B457" s="12" t="s">
        <v>2720</v>
      </c>
      <c r="C457" s="13">
        <v>45876</v>
      </c>
      <c r="D457" s="12" t="s">
        <v>2721</v>
      </c>
      <c r="E457" s="12" t="s">
        <v>2711</v>
      </c>
      <c r="F457" s="12" t="s">
        <v>2722</v>
      </c>
      <c r="G457" s="12">
        <v>342</v>
      </c>
      <c r="H457" s="12" t="s">
        <v>37</v>
      </c>
      <c r="I457" s="12" t="s">
        <v>2102</v>
      </c>
      <c r="J457" s="12" t="s">
        <v>2103</v>
      </c>
      <c r="K457" s="12" t="s">
        <v>51</v>
      </c>
      <c r="L457" s="12" t="s">
        <v>52</v>
      </c>
      <c r="M457" s="12" t="s">
        <v>2172</v>
      </c>
      <c r="N457" s="12" t="s">
        <v>2723</v>
      </c>
      <c r="O457" s="12" t="s">
        <v>55</v>
      </c>
      <c r="P457" s="12">
        <v>8870910486</v>
      </c>
      <c r="Q457" s="12" t="s">
        <v>39</v>
      </c>
      <c r="R457" s="12" t="s">
        <v>57</v>
      </c>
      <c r="S457" s="12" t="s">
        <v>114</v>
      </c>
      <c r="T457" s="12" t="s">
        <v>99</v>
      </c>
      <c r="U457" s="12" t="s">
        <v>84</v>
      </c>
      <c r="V457" s="12" t="s">
        <v>61</v>
      </c>
      <c r="W457" s="12" t="s">
        <v>101</v>
      </c>
      <c r="X457" s="12" t="s">
        <v>102</v>
      </c>
      <c r="Y457" s="12" t="s">
        <v>96</v>
      </c>
      <c r="Z457" s="12" t="s">
        <v>64</v>
      </c>
      <c r="AA457" s="12" t="s">
        <v>38</v>
      </c>
      <c r="AB457" s="12" t="s">
        <v>59</v>
      </c>
      <c r="AC457" s="12" t="s">
        <v>86</v>
      </c>
      <c r="AD457" s="12" t="s">
        <v>103</v>
      </c>
      <c r="AE457" s="12" t="s">
        <v>102</v>
      </c>
      <c r="AF457" s="12" t="s">
        <v>401</v>
      </c>
      <c r="AG457" s="12" t="s">
        <v>118</v>
      </c>
      <c r="AH457" s="12" t="s">
        <v>119</v>
      </c>
      <c r="AI457" s="1">
        <f>IFERROR(_xlfn.XLOOKUP(Table1[[#This Row],[Audio Url]],Qc!C:C,Qc!F:F),"")</f>
        <v>0</v>
      </c>
      <c r="AJ457" s="12" t="s">
        <v>38</v>
      </c>
      <c r="AK457" s="12" t="s">
        <v>38</v>
      </c>
      <c r="AL457" s="12" t="s">
        <v>38</v>
      </c>
      <c r="AM457" s="12" t="s">
        <v>43</v>
      </c>
      <c r="AN457" s="1" t="s">
        <v>2243</v>
      </c>
      <c r="AO457" t="str">
        <f>IF(Table1[[#This Row],[Audio Duration (in secs)]]&gt;180,"Greater than 3 Minutes","Less than 3 Minutes")</f>
        <v>Greater than 3 Minutes</v>
      </c>
      <c r="AP45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57" t="str">
        <f>IFERROR(VLOOKUP(Table1[[#This Row],[சாதி/Caste]],MApping!$E$1:$F$10,2,0),"Others")</f>
        <v>PALLAR SC</v>
      </c>
      <c r="AR457">
        <f>VLOOKUP(Table1[[#This Row],[பாலினம்/Gender]],Factor!$F$26:$I$28,4,0)</f>
        <v>1.1351351351351351</v>
      </c>
      <c r="AS457">
        <f>VLOOKUP(Table1[[#This Row],[பதிலளித்தவரின் வயது/Age Group]],Factor!$F$35:$I$39,4,0)</f>
        <v>0.84</v>
      </c>
      <c r="AT457">
        <f>VLOOKUP(Table1[[#This Row],[பதிலளித்தவரின் வயது/Age Group]]&amp;Table1[[#This Row],[பாலினம்/Gender]],Factor!$A$45:$G$53,7,0)</f>
        <v>0.80769230769230771</v>
      </c>
      <c r="AU45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7">
        <f>VLOOKUP(Table1[[#This Row],[Rev Caste]],Factor!$F$59:$I$68,4,0)</f>
        <v>2.1</v>
      </c>
      <c r="AW457">
        <f>Table1[[#This Row],[2021 Ae Factor]]*Table1[[#This Row],[Age &amp; Gender Factor]]</f>
        <v>0.47810026130822719</v>
      </c>
      <c r="AX457">
        <f t="shared" si="22"/>
        <v>10.610056699999999</v>
      </c>
      <c r="AY457">
        <f t="shared" si="23"/>
        <v>78.471368299999995</v>
      </c>
    </row>
    <row r="458" spans="1:51" x14ac:dyDescent="0.25">
      <c r="A458" s="12" t="s">
        <v>2724</v>
      </c>
      <c r="B458" s="12" t="s">
        <v>2725</v>
      </c>
      <c r="C458" s="13">
        <v>45876</v>
      </c>
      <c r="D458" s="12" t="s">
        <v>2726</v>
      </c>
      <c r="E458" s="12" t="s">
        <v>2711</v>
      </c>
      <c r="F458" s="12" t="s">
        <v>2727</v>
      </c>
      <c r="G458" s="12">
        <v>381</v>
      </c>
      <c r="H458" s="12" t="s">
        <v>37</v>
      </c>
      <c r="I458" s="12" t="s">
        <v>49</v>
      </c>
      <c r="J458" s="12" t="s">
        <v>50</v>
      </c>
      <c r="K458" s="12" t="s">
        <v>51</v>
      </c>
      <c r="L458" s="12" t="s">
        <v>52</v>
      </c>
      <c r="M458" s="12" t="s">
        <v>2172</v>
      </c>
      <c r="N458" s="12" t="s">
        <v>2728</v>
      </c>
      <c r="O458" s="12" t="s">
        <v>55</v>
      </c>
      <c r="P458" s="12">
        <v>7634589239</v>
      </c>
      <c r="Q458" s="12" t="s">
        <v>361</v>
      </c>
      <c r="R458" s="12" t="s">
        <v>57</v>
      </c>
      <c r="S458" s="12" t="s">
        <v>114</v>
      </c>
      <c r="T458" s="12" t="s">
        <v>138</v>
      </c>
      <c r="U458" s="12" t="s">
        <v>84</v>
      </c>
      <c r="V458" s="12" t="s">
        <v>61</v>
      </c>
      <c r="W458" s="12" t="s">
        <v>62</v>
      </c>
      <c r="X458" s="12" t="s">
        <v>63</v>
      </c>
      <c r="Y458" s="12" t="s">
        <v>38</v>
      </c>
      <c r="Z458" s="12" t="s">
        <v>64</v>
      </c>
      <c r="AA458" s="12" t="s">
        <v>38</v>
      </c>
      <c r="AB458" s="12" t="s">
        <v>65</v>
      </c>
      <c r="AC458" s="12" t="s">
        <v>86</v>
      </c>
      <c r="AD458" s="12" t="s">
        <v>67</v>
      </c>
      <c r="AE458" s="12" t="s">
        <v>68</v>
      </c>
      <c r="AF458" s="12" t="s">
        <v>69</v>
      </c>
      <c r="AG458" s="12" t="s">
        <v>118</v>
      </c>
      <c r="AH458" s="12" t="s">
        <v>90</v>
      </c>
      <c r="AI458" s="1">
        <f>IFERROR(_xlfn.XLOOKUP(Table1[[#This Row],[Audio Url]],Qc!C:C,Qc!F:F),"")</f>
        <v>0</v>
      </c>
      <c r="AJ458" s="12" t="s">
        <v>38</v>
      </c>
      <c r="AK458" s="12" t="s">
        <v>38</v>
      </c>
      <c r="AL458" s="12" t="s">
        <v>38</v>
      </c>
      <c r="AM458" s="12" t="s">
        <v>43</v>
      </c>
      <c r="AN458" s="1" t="s">
        <v>2243</v>
      </c>
      <c r="AO458" t="str">
        <f>IF(Table1[[#This Row],[Audio Duration (in secs)]]&gt;180,"Greater than 3 Minutes","Less than 3 Minutes")</f>
        <v>Greater than 3 Minutes</v>
      </c>
      <c r="AP45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58" t="str">
        <f>IFERROR(VLOOKUP(Table1[[#This Row],[சாதி/Caste]],MApping!$E$1:$F$10,2,0),"Others")</f>
        <v>MUKKULATHOR</v>
      </c>
      <c r="AR458">
        <f>VLOOKUP(Table1[[#This Row],[பாலினம்/Gender]],Factor!$F$26:$I$28,4,0)</f>
        <v>1.1351351351351351</v>
      </c>
      <c r="AS458">
        <f>VLOOKUP(Table1[[#This Row],[பதிலளித்தவரின் வயது/Age Group]],Factor!$F$35:$I$39,4,0)</f>
        <v>0.96923076923076912</v>
      </c>
      <c r="AT458">
        <f>VLOOKUP(Table1[[#This Row],[பதிலளித்தவரின் வயது/Age Group]]&amp;Table1[[#This Row],[பாலினம்/Gender]],Factor!$A$45:$G$53,7,0)</f>
        <v>0.82894736842105265</v>
      </c>
      <c r="AU45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8">
        <f>VLOOKUP(Table1[[#This Row],[Rev Caste]],Factor!$F$59:$I$68,4,0)</f>
        <v>1.1057142857142856</v>
      </c>
      <c r="AW458">
        <f>Table1[[#This Row],[2021 Ae Factor]]*Table1[[#This Row],[Age &amp; Gender Factor]]</f>
        <v>0.49068184713212792</v>
      </c>
      <c r="AX458">
        <f t="shared" si="22"/>
        <v>10.610004999999999</v>
      </c>
      <c r="AY458">
        <f t="shared" si="23"/>
        <v>78.471171699999999</v>
      </c>
    </row>
    <row r="459" spans="1:51" x14ac:dyDescent="0.25">
      <c r="A459" s="12" t="s">
        <v>2729</v>
      </c>
      <c r="B459" s="12" t="s">
        <v>2730</v>
      </c>
      <c r="C459" s="13">
        <v>45876</v>
      </c>
      <c r="D459" s="12" t="s">
        <v>2731</v>
      </c>
      <c r="E459" s="12" t="s">
        <v>2732</v>
      </c>
      <c r="F459" s="12" t="s">
        <v>2733</v>
      </c>
      <c r="G459" s="12">
        <v>281</v>
      </c>
      <c r="H459" s="12" t="s">
        <v>37</v>
      </c>
      <c r="I459" s="12" t="s">
        <v>2102</v>
      </c>
      <c r="J459" s="12" t="s">
        <v>2103</v>
      </c>
      <c r="K459" s="12" t="s">
        <v>51</v>
      </c>
      <c r="L459" s="12" t="s">
        <v>52</v>
      </c>
      <c r="M459" s="12" t="s">
        <v>2172</v>
      </c>
      <c r="N459" s="12" t="s">
        <v>2734</v>
      </c>
      <c r="O459" s="12" t="s">
        <v>55</v>
      </c>
      <c r="P459" s="12">
        <v>9944276614</v>
      </c>
      <c r="Q459" s="12" t="s">
        <v>56</v>
      </c>
      <c r="R459" s="12" t="s">
        <v>125</v>
      </c>
      <c r="S459" s="12" t="s">
        <v>114</v>
      </c>
      <c r="T459" s="12" t="s">
        <v>59</v>
      </c>
      <c r="U459" s="12" t="s">
        <v>60</v>
      </c>
      <c r="V459" s="12" t="s">
        <v>61</v>
      </c>
      <c r="W459" s="12" t="s">
        <v>62</v>
      </c>
      <c r="X459" s="12" t="s">
        <v>63</v>
      </c>
      <c r="Y459" s="12" t="s">
        <v>38</v>
      </c>
      <c r="Z459" s="12" t="s">
        <v>64</v>
      </c>
      <c r="AA459" s="12" t="s">
        <v>38</v>
      </c>
      <c r="AB459" s="12" t="s">
        <v>85</v>
      </c>
      <c r="AC459" s="12" t="s">
        <v>86</v>
      </c>
      <c r="AD459" s="12" t="s">
        <v>87</v>
      </c>
      <c r="AE459" s="12" t="s">
        <v>68</v>
      </c>
      <c r="AF459" s="12" t="s">
        <v>104</v>
      </c>
      <c r="AG459" s="12" t="s">
        <v>89</v>
      </c>
      <c r="AH459" s="12" t="s">
        <v>71</v>
      </c>
      <c r="AI459" s="1">
        <f>IFERROR(_xlfn.XLOOKUP(Table1[[#This Row],[Audio Url]],Qc!C:C,Qc!F:F),"")</f>
        <v>0</v>
      </c>
      <c r="AJ459" s="12" t="s">
        <v>38</v>
      </c>
      <c r="AK459" s="12" t="s">
        <v>38</v>
      </c>
      <c r="AL459" s="12" t="s">
        <v>38</v>
      </c>
      <c r="AM459" s="12" t="s">
        <v>43</v>
      </c>
      <c r="AN459" s="1" t="s">
        <v>2243</v>
      </c>
      <c r="AO459" t="str">
        <f>IF(Table1[[#This Row],[Audio Duration (in secs)]]&gt;180,"Greater than 3 Minutes","Less than 3 Minutes")</f>
        <v>Greater than 3 Minutes</v>
      </c>
      <c r="AP45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59" t="str">
        <f>IFERROR(VLOOKUP(Table1[[#This Row],[சாதி/Caste]],MApping!$E$1:$F$10,2,0),"Others")</f>
        <v>URALI GOUNDER</v>
      </c>
      <c r="AR459">
        <f>VLOOKUP(Table1[[#This Row],[பாலினம்/Gender]],Factor!$F$26:$I$28,4,0)</f>
        <v>1.1351351351351351</v>
      </c>
      <c r="AS459">
        <f>VLOOKUP(Table1[[#This Row],[பதிலளித்தவரின் வயது/Age Group]],Factor!$F$35:$I$39,4,0)</f>
        <v>1.2824427480916032</v>
      </c>
      <c r="AT459">
        <f>VLOOKUP(Table1[[#This Row],[பதிலளித்தவரின் வயது/Age Group]]&amp;Table1[[#This Row],[பாலினம்/Gender]],Factor!$A$45:$G$53,7,0)</f>
        <v>1.9534883720930234</v>
      </c>
      <c r="AU45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59">
        <f>VLOOKUP(Table1[[#This Row],[Rev Caste]],Factor!$F$59:$I$68,4,0)</f>
        <v>1.3034482758620689</v>
      </c>
      <c r="AW459">
        <f>Table1[[#This Row],[2021 Ae Factor]]*Table1[[#This Row],[Age &amp; Gender Factor]]</f>
        <v>1.1563355157222239</v>
      </c>
      <c r="AX459">
        <f t="shared" si="22"/>
        <v>10.6029765</v>
      </c>
      <c r="AY459">
        <f t="shared" si="23"/>
        <v>78.456544699999995</v>
      </c>
    </row>
    <row r="460" spans="1:51" x14ac:dyDescent="0.25">
      <c r="A460" s="12" t="s">
        <v>2735</v>
      </c>
      <c r="B460" s="12" t="s">
        <v>2736</v>
      </c>
      <c r="C460" s="13">
        <v>45876</v>
      </c>
      <c r="D460" s="12" t="s">
        <v>2737</v>
      </c>
      <c r="E460" s="12" t="s">
        <v>38</v>
      </c>
      <c r="F460" s="12" t="s">
        <v>2738</v>
      </c>
      <c r="G460" s="12">
        <v>256</v>
      </c>
      <c r="H460" s="12" t="s">
        <v>37</v>
      </c>
      <c r="I460" s="12" t="s">
        <v>49</v>
      </c>
      <c r="J460" s="12" t="s">
        <v>50</v>
      </c>
      <c r="K460" s="12" t="s">
        <v>51</v>
      </c>
      <c r="L460" s="12" t="s">
        <v>52</v>
      </c>
      <c r="M460" s="12" t="s">
        <v>2172</v>
      </c>
      <c r="N460" s="12" t="s">
        <v>2739</v>
      </c>
      <c r="O460" s="12" t="s">
        <v>55</v>
      </c>
      <c r="P460" s="12" t="s">
        <v>2740</v>
      </c>
      <c r="Q460" s="12" t="s">
        <v>56</v>
      </c>
      <c r="R460" s="12" t="s">
        <v>57</v>
      </c>
      <c r="S460" s="12" t="s">
        <v>58</v>
      </c>
      <c r="T460" s="12" t="s">
        <v>59</v>
      </c>
      <c r="U460" s="12" t="s">
        <v>84</v>
      </c>
      <c r="V460" s="12" t="s">
        <v>61</v>
      </c>
      <c r="W460" s="12" t="s">
        <v>62</v>
      </c>
      <c r="X460" s="12" t="s">
        <v>63</v>
      </c>
      <c r="Y460" s="12" t="s">
        <v>38</v>
      </c>
      <c r="Z460" s="12" t="s">
        <v>64</v>
      </c>
      <c r="AA460" s="12" t="s">
        <v>38</v>
      </c>
      <c r="AB460" s="12" t="s">
        <v>65</v>
      </c>
      <c r="AC460" s="12" t="s">
        <v>86</v>
      </c>
      <c r="AD460" s="12" t="s">
        <v>67</v>
      </c>
      <c r="AE460" s="12" t="s">
        <v>68</v>
      </c>
      <c r="AF460" s="12" t="s">
        <v>104</v>
      </c>
      <c r="AG460" s="12" t="s">
        <v>89</v>
      </c>
      <c r="AH460" s="12" t="s">
        <v>1887</v>
      </c>
      <c r="AI460" s="1">
        <f>IFERROR(_xlfn.XLOOKUP(Table1[[#This Row],[Audio Url]],Qc!C:C,Qc!F:F),"")</f>
        <v>0</v>
      </c>
      <c r="AJ460" s="12" t="s">
        <v>38</v>
      </c>
      <c r="AK460" s="12" t="s">
        <v>38</v>
      </c>
      <c r="AL460" s="12" t="s">
        <v>38</v>
      </c>
      <c r="AM460" s="12" t="s">
        <v>43</v>
      </c>
      <c r="AN460" s="1" t="s">
        <v>2243</v>
      </c>
      <c r="AO460" t="str">
        <f>IF(Table1[[#This Row],[Audio Duration (in secs)]]&gt;180,"Greater than 3 Minutes","Less than 3 Minutes")</f>
        <v>Greater than 3 Minutes</v>
      </c>
      <c r="AP46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0" t="str">
        <f>IFERROR(VLOOKUP(Table1[[#This Row],[சாதி/Caste]],MApping!$E$1:$F$10,2,0),"Others")</f>
        <v>Others</v>
      </c>
      <c r="AR460">
        <f>VLOOKUP(Table1[[#This Row],[பாலினம்/Gender]],Factor!$F$26:$I$28,4,0)</f>
        <v>1.1351351351351351</v>
      </c>
      <c r="AS460">
        <f>VLOOKUP(Table1[[#This Row],[பதிலளித்தவரின் வயது/Age Group]],Factor!$F$35:$I$39,4,0)</f>
        <v>1.2824427480916032</v>
      </c>
      <c r="AT460">
        <f>VLOOKUP(Table1[[#This Row],[பதிலளித்தவரின் வயது/Age Group]]&amp;Table1[[#This Row],[பாலினம்/Gender]],Factor!$A$45:$G$53,7,0)</f>
        <v>1.9534883720930234</v>
      </c>
      <c r="AU46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0">
        <f>VLOOKUP(Table1[[#This Row],[Rev Caste]],Factor!$F$59:$I$68,4,0)</f>
        <v>5.9154929577464786E-2</v>
      </c>
      <c r="AW460">
        <f>Table1[[#This Row],[2021 Ae Factor]]*Table1[[#This Row],[Age &amp; Gender Factor]]</f>
        <v>1.1563355157222239</v>
      </c>
      <c r="AX460">
        <f t="shared" si="22"/>
        <v>10.6054133</v>
      </c>
      <c r="AY460">
        <f t="shared" si="23"/>
        <v>78.471288299999998</v>
      </c>
    </row>
    <row r="461" spans="1:51" x14ac:dyDescent="0.25">
      <c r="A461" s="12" t="s">
        <v>2741</v>
      </c>
      <c r="B461" s="12" t="s">
        <v>2742</v>
      </c>
      <c r="C461" s="13">
        <v>45876</v>
      </c>
      <c r="D461" s="12" t="s">
        <v>2743</v>
      </c>
      <c r="E461" s="12" t="s">
        <v>2690</v>
      </c>
      <c r="F461" s="12" t="s">
        <v>2744</v>
      </c>
      <c r="G461" s="12">
        <v>375</v>
      </c>
      <c r="H461" s="12" t="s">
        <v>37</v>
      </c>
      <c r="I461" s="12" t="s">
        <v>49</v>
      </c>
      <c r="J461" s="12" t="s">
        <v>50</v>
      </c>
      <c r="K461" s="12" t="s">
        <v>51</v>
      </c>
      <c r="L461" s="12" t="s">
        <v>52</v>
      </c>
      <c r="M461" s="12" t="s">
        <v>2172</v>
      </c>
      <c r="N461" s="12" t="s">
        <v>2745</v>
      </c>
      <c r="O461" s="12" t="s">
        <v>55</v>
      </c>
      <c r="P461" s="12">
        <v>9994525156</v>
      </c>
      <c r="Q461" s="12" t="s">
        <v>361</v>
      </c>
      <c r="R461" s="12" t="s">
        <v>98</v>
      </c>
      <c r="S461" s="12" t="s">
        <v>114</v>
      </c>
      <c r="T461" s="12" t="s">
        <v>59</v>
      </c>
      <c r="U461" s="12" t="s">
        <v>84</v>
      </c>
      <c r="V461" s="12" t="s">
        <v>61</v>
      </c>
      <c r="W461" s="12" t="s">
        <v>62</v>
      </c>
      <c r="X461" s="12" t="s">
        <v>63</v>
      </c>
      <c r="Y461" s="12" t="s">
        <v>38</v>
      </c>
      <c r="Z461" s="12" t="s">
        <v>64</v>
      </c>
      <c r="AA461" s="12" t="s">
        <v>38</v>
      </c>
      <c r="AB461" s="12" t="s">
        <v>65</v>
      </c>
      <c r="AC461" s="12" t="s">
        <v>86</v>
      </c>
      <c r="AD461" s="12" t="s">
        <v>87</v>
      </c>
      <c r="AE461" s="12" t="s">
        <v>624</v>
      </c>
      <c r="AF461" s="12" t="s">
        <v>69</v>
      </c>
      <c r="AG461" s="12" t="s">
        <v>89</v>
      </c>
      <c r="AH461" s="12" t="s">
        <v>2746</v>
      </c>
      <c r="AI461" s="1">
        <f>IFERROR(_xlfn.XLOOKUP(Table1[[#This Row],[Audio Url]],Qc!C:C,Qc!F:F),"")</f>
        <v>0</v>
      </c>
      <c r="AJ461" s="12" t="s">
        <v>38</v>
      </c>
      <c r="AK461" s="12" t="s">
        <v>38</v>
      </c>
      <c r="AL461" s="12" t="s">
        <v>38</v>
      </c>
      <c r="AM461" s="12" t="s">
        <v>43</v>
      </c>
      <c r="AN461" s="1" t="s">
        <v>2243</v>
      </c>
      <c r="AO461" t="str">
        <f>IF(Table1[[#This Row],[Audio Duration (in secs)]]&gt;180,"Greater than 3 Minutes","Less than 3 Minutes")</f>
        <v>Greater than 3 Minutes</v>
      </c>
      <c r="AP46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1" t="str">
        <f>IFERROR(VLOOKUP(Table1[[#This Row],[சாதி/Caste]],MApping!$E$1:$F$10,2,0),"Others")</f>
        <v>Others</v>
      </c>
      <c r="AR461">
        <f>VLOOKUP(Table1[[#This Row],[பாலினம்/Gender]],Factor!$F$26:$I$28,4,0)</f>
        <v>1.1351351351351351</v>
      </c>
      <c r="AS461">
        <f>VLOOKUP(Table1[[#This Row],[பதிலளித்தவரின் வயது/Age Group]],Factor!$F$35:$I$39,4,0)</f>
        <v>0.96923076923076912</v>
      </c>
      <c r="AT461">
        <f>VLOOKUP(Table1[[#This Row],[பதிலளித்தவரின் வயது/Age Group]]&amp;Table1[[#This Row],[பாலினம்/Gender]],Factor!$A$45:$G$53,7,0)</f>
        <v>0.82894736842105265</v>
      </c>
      <c r="AU46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1">
        <f>VLOOKUP(Table1[[#This Row],[Rev Caste]],Factor!$F$59:$I$68,4,0)</f>
        <v>5.9154929577464786E-2</v>
      </c>
      <c r="AW461">
        <f>Table1[[#This Row],[2021 Ae Factor]]*Table1[[#This Row],[Age &amp; Gender Factor]]</f>
        <v>0.49068184713212792</v>
      </c>
      <c r="AX461">
        <f t="shared" si="22"/>
        <v>10.605771900000001</v>
      </c>
      <c r="AY461">
        <f t="shared" si="23"/>
        <v>78.4708416</v>
      </c>
    </row>
    <row r="462" spans="1:51" x14ac:dyDescent="0.25">
      <c r="A462" s="12" t="s">
        <v>2747</v>
      </c>
      <c r="B462" s="12" t="s">
        <v>2748</v>
      </c>
      <c r="C462" s="13">
        <v>45876</v>
      </c>
      <c r="D462" s="12" t="s">
        <v>2749</v>
      </c>
      <c r="E462" s="12" t="s">
        <v>38</v>
      </c>
      <c r="F462" s="12" t="s">
        <v>2750</v>
      </c>
      <c r="G462" s="12">
        <v>270</v>
      </c>
      <c r="H462" s="12" t="s">
        <v>37</v>
      </c>
      <c r="I462" s="12" t="s">
        <v>49</v>
      </c>
      <c r="J462" s="12" t="s">
        <v>50</v>
      </c>
      <c r="K462" s="12" t="s">
        <v>51</v>
      </c>
      <c r="L462" s="12" t="s">
        <v>52</v>
      </c>
      <c r="M462" s="12" t="s">
        <v>2172</v>
      </c>
      <c r="N462" s="12" t="s">
        <v>2751</v>
      </c>
      <c r="O462" s="12" t="s">
        <v>55</v>
      </c>
      <c r="P462" s="12">
        <v>9095706030</v>
      </c>
      <c r="Q462" s="12" t="s">
        <v>56</v>
      </c>
      <c r="R462" s="12" t="s">
        <v>57</v>
      </c>
      <c r="S462" s="12" t="s">
        <v>58</v>
      </c>
      <c r="T462" s="12" t="s">
        <v>59</v>
      </c>
      <c r="U462" s="12" t="s">
        <v>60</v>
      </c>
      <c r="V462" s="12" t="s">
        <v>61</v>
      </c>
      <c r="W462" s="12" t="s">
        <v>62</v>
      </c>
      <c r="X462" s="12" t="s">
        <v>63</v>
      </c>
      <c r="Y462" s="12" t="s">
        <v>38</v>
      </c>
      <c r="Z462" s="12" t="s">
        <v>64</v>
      </c>
      <c r="AA462" s="12" t="s">
        <v>38</v>
      </c>
      <c r="AB462" s="12" t="s">
        <v>65</v>
      </c>
      <c r="AC462" s="12" t="s">
        <v>86</v>
      </c>
      <c r="AD462" s="12" t="s">
        <v>67</v>
      </c>
      <c r="AE462" s="12" t="s">
        <v>68</v>
      </c>
      <c r="AF462" s="12" t="s">
        <v>104</v>
      </c>
      <c r="AG462" s="12" t="s">
        <v>70</v>
      </c>
      <c r="AH462" s="12" t="s">
        <v>71</v>
      </c>
      <c r="AI462" s="1">
        <f>IFERROR(_xlfn.XLOOKUP(Table1[[#This Row],[Audio Url]],Qc!C:C,Qc!F:F),"")</f>
        <v>0</v>
      </c>
      <c r="AJ462" s="12" t="s">
        <v>38</v>
      </c>
      <c r="AK462" s="12" t="s">
        <v>38</v>
      </c>
      <c r="AL462" s="12" t="s">
        <v>38</v>
      </c>
      <c r="AM462" s="12" t="s">
        <v>43</v>
      </c>
      <c r="AN462" s="1" t="s">
        <v>2243</v>
      </c>
      <c r="AO462" t="str">
        <f>IF(Table1[[#This Row],[Audio Duration (in secs)]]&gt;180,"Greater than 3 Minutes","Less than 3 Minutes")</f>
        <v>Greater than 3 Minutes</v>
      </c>
      <c r="AP46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2" t="str">
        <f>IFERROR(VLOOKUP(Table1[[#This Row],[சாதி/Caste]],MApping!$E$1:$F$10,2,0),"Others")</f>
        <v>URALI GOUNDER</v>
      </c>
      <c r="AR462">
        <f>VLOOKUP(Table1[[#This Row],[பாலினம்/Gender]],Factor!$F$26:$I$28,4,0)</f>
        <v>1.1351351351351351</v>
      </c>
      <c r="AS462">
        <f>VLOOKUP(Table1[[#This Row],[பதிலளித்தவரின் வயது/Age Group]],Factor!$F$35:$I$39,4,0)</f>
        <v>1.2824427480916032</v>
      </c>
      <c r="AT462">
        <f>VLOOKUP(Table1[[#This Row],[பதிலளித்தவரின் வயது/Age Group]]&amp;Table1[[#This Row],[பாலினம்/Gender]],Factor!$A$45:$G$53,7,0)</f>
        <v>1.9534883720930234</v>
      </c>
      <c r="AU46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2">
        <f>VLOOKUP(Table1[[#This Row],[Rev Caste]],Factor!$F$59:$I$68,4,0)</f>
        <v>1.3034482758620689</v>
      </c>
      <c r="AW462">
        <f>Table1[[#This Row],[2021 Ae Factor]]*Table1[[#This Row],[Age &amp; Gender Factor]]</f>
        <v>1.1563355157222239</v>
      </c>
      <c r="AX462">
        <f t="shared" si="22"/>
        <v>10.6052488</v>
      </c>
      <c r="AY462">
        <f t="shared" si="23"/>
        <v>78.470482500000003</v>
      </c>
    </row>
    <row r="463" spans="1:51" x14ac:dyDescent="0.25">
      <c r="A463" s="12" t="s">
        <v>2832</v>
      </c>
      <c r="B463" s="12" t="s">
        <v>2833</v>
      </c>
      <c r="C463" s="13">
        <v>45877</v>
      </c>
      <c r="D463" s="12" t="s">
        <v>2834</v>
      </c>
      <c r="E463" s="12" t="s">
        <v>2835</v>
      </c>
      <c r="F463" s="12" t="s">
        <v>2836</v>
      </c>
      <c r="G463" s="12">
        <v>290</v>
      </c>
      <c r="H463" s="12" t="s">
        <v>37</v>
      </c>
      <c r="I463" s="31" t="s">
        <v>1283</v>
      </c>
      <c r="J463" s="12" t="s">
        <v>1284</v>
      </c>
      <c r="K463" s="12" t="s">
        <v>51</v>
      </c>
      <c r="L463" s="12" t="s">
        <v>2165</v>
      </c>
      <c r="M463" s="12" t="s">
        <v>2176</v>
      </c>
      <c r="N463" s="12" t="s">
        <v>2837</v>
      </c>
      <c r="O463" s="12" t="s">
        <v>55</v>
      </c>
      <c r="P463" s="12">
        <v>8667348601</v>
      </c>
      <c r="Q463" s="12" t="s">
        <v>56</v>
      </c>
      <c r="R463" s="12" t="s">
        <v>220</v>
      </c>
      <c r="S463" s="12" t="s">
        <v>58</v>
      </c>
      <c r="T463" s="12" t="s">
        <v>59</v>
      </c>
      <c r="U463" s="12" t="s">
        <v>84</v>
      </c>
      <c r="V463" s="12" t="s">
        <v>61</v>
      </c>
      <c r="W463" s="12" t="s">
        <v>62</v>
      </c>
      <c r="X463" s="12" t="s">
        <v>63</v>
      </c>
      <c r="Y463" s="12" t="s">
        <v>38</v>
      </c>
      <c r="Z463" s="12" t="s">
        <v>127</v>
      </c>
      <c r="AA463" s="12" t="s">
        <v>61</v>
      </c>
      <c r="AB463" s="12" t="s">
        <v>59</v>
      </c>
      <c r="AC463" s="12" t="s">
        <v>128</v>
      </c>
      <c r="AD463" s="12" t="s">
        <v>103</v>
      </c>
      <c r="AE463" s="12" t="s">
        <v>624</v>
      </c>
      <c r="AF463" s="12" t="s">
        <v>69</v>
      </c>
      <c r="AG463" s="12" t="s">
        <v>319</v>
      </c>
      <c r="AH463" s="12" t="s">
        <v>38</v>
      </c>
      <c r="AI463" s="12" t="s">
        <v>38</v>
      </c>
      <c r="AJ463" s="12" t="s">
        <v>38</v>
      </c>
      <c r="AK463" s="12" t="s">
        <v>38</v>
      </c>
      <c r="AL463" s="12" t="s">
        <v>38</v>
      </c>
      <c r="AM463" s="12" t="s">
        <v>43</v>
      </c>
      <c r="AN463" s="1" t="s">
        <v>2242</v>
      </c>
      <c r="AO463" t="str">
        <f>IF(Table1[[#This Row],[Audio Duration (in secs)]]&gt;180,"Greater than 3 Minutes","Less than 3 Minutes")</f>
        <v>Greater than 3 Minutes</v>
      </c>
      <c r="AP46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3" t="str">
        <f>IFERROR(VLOOKUP(Table1[[#This Row],[சாதி/Caste]],MApping!$E$1:$F$10,2,0),"Others")</f>
        <v>Others</v>
      </c>
      <c r="AR463">
        <f>VLOOKUP(Table1[[#This Row],[பாலினம்/Gender]],Factor!$F$26:$I$28,4,0)</f>
        <v>1.1351351351351351</v>
      </c>
      <c r="AS463">
        <f>VLOOKUP(Table1[[#This Row],[பதிலளித்தவரின் வயது/Age Group]],Factor!$F$35:$I$39,4,0)</f>
        <v>1.2824427480916032</v>
      </c>
      <c r="AT463">
        <f>VLOOKUP(Table1[[#This Row],[பதிலளித்தவரின் வயது/Age Group]]&amp;Table1[[#This Row],[பாலினம்/Gender]],Factor!$A$45:$G$53,7,0)</f>
        <v>1.9534883720930234</v>
      </c>
      <c r="AU46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3">
        <f>VLOOKUP(Table1[[#This Row],[Rev Caste]],Factor!$F$59:$I$68,4,0)</f>
        <v>5.9154929577464786E-2</v>
      </c>
      <c r="AW463">
        <f>Table1[[#This Row],[2021 Ae Factor]]*Table1[[#This Row],[Age &amp; Gender Factor]]</f>
        <v>1.1563355157222239</v>
      </c>
      <c r="AX463">
        <f t="shared" ref="AX463:AX504" si="24">VALUE(MID(D463,2,FIND(",",D463)-2))</f>
        <v>10.7196967</v>
      </c>
      <c r="AY463">
        <f t="shared" ref="AY463:AY504" si="25">VALUE(MID(D463, FIND(",",D463)+2, FIND(")",D463)-FIND(",",D463)-2))</f>
        <v>78.725198300000002</v>
      </c>
    </row>
    <row r="464" spans="1:51" x14ac:dyDescent="0.25">
      <c r="A464" s="12" t="s">
        <v>2838</v>
      </c>
      <c r="B464" s="12" t="s">
        <v>2839</v>
      </c>
      <c r="C464" s="13">
        <v>45877</v>
      </c>
      <c r="D464" s="12" t="s">
        <v>2840</v>
      </c>
      <c r="E464" s="12" t="s">
        <v>2841</v>
      </c>
      <c r="F464" s="12" t="s">
        <v>2842</v>
      </c>
      <c r="G464" s="12">
        <v>326</v>
      </c>
      <c r="H464" s="12" t="s">
        <v>37</v>
      </c>
      <c r="I464" s="31" t="s">
        <v>1291</v>
      </c>
      <c r="J464" s="12" t="s">
        <v>1292</v>
      </c>
      <c r="K464" s="12" t="s">
        <v>51</v>
      </c>
      <c r="L464" s="12" t="s">
        <v>2165</v>
      </c>
      <c r="M464" s="12" t="s">
        <v>2176</v>
      </c>
      <c r="N464" s="12" t="s">
        <v>2843</v>
      </c>
      <c r="O464" s="12" t="s">
        <v>136</v>
      </c>
      <c r="P464" s="12">
        <v>6369121343</v>
      </c>
      <c r="Q464" s="12" t="s">
        <v>56</v>
      </c>
      <c r="R464" s="12" t="s">
        <v>137</v>
      </c>
      <c r="S464" s="12" t="s">
        <v>114</v>
      </c>
      <c r="T464" s="12" t="s">
        <v>138</v>
      </c>
      <c r="U464" s="12" t="s">
        <v>302</v>
      </c>
      <c r="V464" s="12" t="s">
        <v>100</v>
      </c>
      <c r="W464" s="12" t="s">
        <v>62</v>
      </c>
      <c r="X464" s="12" t="s">
        <v>63</v>
      </c>
      <c r="Y464" s="12" t="s">
        <v>38</v>
      </c>
      <c r="Z464" s="12" t="s">
        <v>127</v>
      </c>
      <c r="AA464" s="12" t="s">
        <v>139</v>
      </c>
      <c r="AB464" s="12" t="s">
        <v>59</v>
      </c>
      <c r="AC464" s="12" t="s">
        <v>128</v>
      </c>
      <c r="AD464" s="12" t="s">
        <v>67</v>
      </c>
      <c r="AE464" s="12" t="s">
        <v>624</v>
      </c>
      <c r="AF464" s="12" t="s">
        <v>69</v>
      </c>
      <c r="AG464" s="12" t="s">
        <v>89</v>
      </c>
      <c r="AH464" s="12" t="s">
        <v>38</v>
      </c>
      <c r="AI464" s="12" t="s">
        <v>38</v>
      </c>
      <c r="AJ464" s="12" t="s">
        <v>38</v>
      </c>
      <c r="AK464" s="12" t="s">
        <v>38</v>
      </c>
      <c r="AL464" s="12" t="s">
        <v>38</v>
      </c>
      <c r="AM464" s="12" t="s">
        <v>43</v>
      </c>
      <c r="AN464" s="1" t="s">
        <v>2242</v>
      </c>
      <c r="AO464" t="str">
        <f>IF(Table1[[#This Row],[Audio Duration (in secs)]]&gt;180,"Greater than 3 Minutes","Less than 3 Minutes")</f>
        <v>Greater than 3 Minutes</v>
      </c>
      <c r="AP46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4" t="str">
        <f>IFERROR(VLOOKUP(Table1[[#This Row],[சாதி/Caste]],MApping!$E$1:$F$10,2,0),"Others")</f>
        <v>Others</v>
      </c>
      <c r="AR464">
        <f>VLOOKUP(Table1[[#This Row],[பாலினம்/Gender]],Factor!$F$26:$I$28,4,0)</f>
        <v>0.8936170212765957</v>
      </c>
      <c r="AS464">
        <f>VLOOKUP(Table1[[#This Row],[பதிலளித்தவரின் வயது/Age Group]],Factor!$F$35:$I$39,4,0)</f>
        <v>1.2824427480916032</v>
      </c>
      <c r="AT464">
        <f>VLOOKUP(Table1[[#This Row],[பதிலளித்தவரின் வயது/Age Group]]&amp;Table1[[#This Row],[பாலினம்/Gender]],Factor!$A$45:$G$53,7,0)</f>
        <v>0.95454545454545459</v>
      </c>
      <c r="AU46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64">
        <f>VLOOKUP(Table1[[#This Row],[Rev Caste]],Factor!$F$59:$I$68,4,0)</f>
        <v>5.9154929577464786E-2</v>
      </c>
      <c r="AW464">
        <f>Table1[[#This Row],[2021 Ae Factor]]*Table1[[#This Row],[Age &amp; Gender Factor]]</f>
        <v>1.9102362971007465</v>
      </c>
      <c r="AX464">
        <f t="shared" si="24"/>
        <v>10.7183166</v>
      </c>
      <c r="AY464">
        <f t="shared" si="25"/>
        <v>78.723260400000001</v>
      </c>
    </row>
    <row r="465" spans="1:51" x14ac:dyDescent="0.25">
      <c r="A465" s="12" t="s">
        <v>2844</v>
      </c>
      <c r="B465" s="12" t="s">
        <v>2845</v>
      </c>
      <c r="C465" s="13">
        <v>45877</v>
      </c>
      <c r="D465" s="12" t="s">
        <v>2846</v>
      </c>
      <c r="E465" s="12" t="s">
        <v>2847</v>
      </c>
      <c r="F465" s="12" t="s">
        <v>2848</v>
      </c>
      <c r="G465" s="12">
        <v>212</v>
      </c>
      <c r="H465" s="12" t="s">
        <v>37</v>
      </c>
      <c r="I465" s="31" t="s">
        <v>1283</v>
      </c>
      <c r="J465" s="12" t="s">
        <v>1284</v>
      </c>
      <c r="K465" s="12" t="s">
        <v>51</v>
      </c>
      <c r="L465" s="12" t="s">
        <v>2165</v>
      </c>
      <c r="M465" s="12" t="s">
        <v>2176</v>
      </c>
      <c r="N465" s="12" t="s">
        <v>2849</v>
      </c>
      <c r="O465" s="12" t="s">
        <v>136</v>
      </c>
      <c r="P465" s="12">
        <v>9750195552</v>
      </c>
      <c r="Q465" s="12" t="s">
        <v>361</v>
      </c>
      <c r="R465" s="12" t="s">
        <v>57</v>
      </c>
      <c r="S465" s="12" t="s">
        <v>58</v>
      </c>
      <c r="T465" s="12" t="s">
        <v>59</v>
      </c>
      <c r="U465" s="12" t="s">
        <v>60</v>
      </c>
      <c r="V465" s="12" t="s">
        <v>61</v>
      </c>
      <c r="W465" s="12" t="s">
        <v>62</v>
      </c>
      <c r="X465" s="12" t="s">
        <v>63</v>
      </c>
      <c r="Y465" s="12" t="s">
        <v>38</v>
      </c>
      <c r="Z465" s="12" t="s">
        <v>64</v>
      </c>
      <c r="AA465" s="12" t="s">
        <v>38</v>
      </c>
      <c r="AB465" s="12" t="s">
        <v>65</v>
      </c>
      <c r="AC465" s="12" t="s">
        <v>86</v>
      </c>
      <c r="AD465" s="12" t="s">
        <v>67</v>
      </c>
      <c r="AE465" s="12" t="s">
        <v>68</v>
      </c>
      <c r="AF465" s="12" t="s">
        <v>69</v>
      </c>
      <c r="AG465" s="12" t="s">
        <v>1458</v>
      </c>
      <c r="AH465" s="12" t="s">
        <v>130</v>
      </c>
      <c r="AI465" s="12" t="s">
        <v>38</v>
      </c>
      <c r="AJ465" s="12" t="s">
        <v>38</v>
      </c>
      <c r="AK465" s="12" t="s">
        <v>38</v>
      </c>
      <c r="AL465" s="12" t="s">
        <v>38</v>
      </c>
      <c r="AM465" s="12" t="s">
        <v>43</v>
      </c>
      <c r="AN465" s="1" t="s">
        <v>2242</v>
      </c>
      <c r="AO465" t="str">
        <f>IF(Table1[[#This Row],[Audio Duration (in secs)]]&gt;180,"Greater than 3 Minutes","Less than 3 Minutes")</f>
        <v>Greater than 3 Minutes</v>
      </c>
      <c r="AP46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5" t="str">
        <f>IFERROR(VLOOKUP(Table1[[#This Row],[சாதி/Caste]],MApping!$E$1:$F$10,2,0),"Others")</f>
        <v>CHRISTIAN</v>
      </c>
      <c r="AR465">
        <f>VLOOKUP(Table1[[#This Row],[பாலினம்/Gender]],Factor!$F$26:$I$28,4,0)</f>
        <v>0.8936170212765957</v>
      </c>
      <c r="AS465">
        <f>VLOOKUP(Table1[[#This Row],[பதிலளித்தவரின் வயது/Age Group]],Factor!$F$35:$I$39,4,0)</f>
        <v>0.96923076923076912</v>
      </c>
      <c r="AT465">
        <f>VLOOKUP(Table1[[#This Row],[பதிலளித்தவரின் வயது/Age Group]]&amp;Table1[[#This Row],[பாலினம்/Gender]],Factor!$A$45:$G$53,7,0)</f>
        <v>1.1666666666666667</v>
      </c>
      <c r="AU46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5">
        <f>VLOOKUP(Table1[[#This Row],[Rev Caste]],Factor!$F$59:$I$68,4,0)</f>
        <v>0.76363636363636367</v>
      </c>
      <c r="AW465">
        <f>Table1[[#This Row],[2021 Ae Factor]]*Table1[[#This Row],[Age &amp; Gender Factor]]</f>
        <v>0.690589266334106</v>
      </c>
      <c r="AX465">
        <f t="shared" si="24"/>
        <v>10.717017200000001</v>
      </c>
      <c r="AY465">
        <f t="shared" si="25"/>
        <v>78.723352399999996</v>
      </c>
    </row>
    <row r="466" spans="1:51" x14ac:dyDescent="0.25">
      <c r="A466" s="12" t="s">
        <v>2850</v>
      </c>
      <c r="B466" s="12" t="s">
        <v>2851</v>
      </c>
      <c r="C466" s="13">
        <v>45877</v>
      </c>
      <c r="D466" s="12" t="s">
        <v>2852</v>
      </c>
      <c r="E466" s="12" t="s">
        <v>38</v>
      </c>
      <c r="F466" s="12" t="s">
        <v>2853</v>
      </c>
      <c r="G466" s="12">
        <v>340</v>
      </c>
      <c r="H466" s="12" t="s">
        <v>37</v>
      </c>
      <c r="I466" s="31" t="s">
        <v>1291</v>
      </c>
      <c r="J466" s="12" t="s">
        <v>1292</v>
      </c>
      <c r="K466" s="12" t="s">
        <v>51</v>
      </c>
      <c r="L466" s="12" t="s">
        <v>2165</v>
      </c>
      <c r="M466" s="12" t="s">
        <v>2176</v>
      </c>
      <c r="N466" s="12" t="s">
        <v>2854</v>
      </c>
      <c r="O466" s="12" t="s">
        <v>55</v>
      </c>
      <c r="P466" s="12">
        <v>8220990438</v>
      </c>
      <c r="Q466" s="12" t="s">
        <v>361</v>
      </c>
      <c r="R466" s="12" t="s">
        <v>98</v>
      </c>
      <c r="S466" s="12" t="s">
        <v>114</v>
      </c>
      <c r="T466" s="12" t="s">
        <v>138</v>
      </c>
      <c r="U466" s="12" t="s">
        <v>302</v>
      </c>
      <c r="V466" s="12" t="s">
        <v>61</v>
      </c>
      <c r="W466" s="1" t="s">
        <v>441</v>
      </c>
      <c r="X466" s="12" t="s">
        <v>63</v>
      </c>
      <c r="Y466" s="12" t="s">
        <v>38</v>
      </c>
      <c r="Z466" s="12" t="s">
        <v>64</v>
      </c>
      <c r="AA466" s="12" t="s">
        <v>38</v>
      </c>
      <c r="AB466" s="12" t="s">
        <v>65</v>
      </c>
      <c r="AC466" s="12" t="s">
        <v>86</v>
      </c>
      <c r="AD466" s="12" t="s">
        <v>67</v>
      </c>
      <c r="AE466" s="12" t="s">
        <v>68</v>
      </c>
      <c r="AF466" s="12" t="s">
        <v>69</v>
      </c>
      <c r="AG466" s="12" t="s">
        <v>70</v>
      </c>
      <c r="AH466" s="12" t="s">
        <v>38</v>
      </c>
      <c r="AI466" s="12" t="s">
        <v>38</v>
      </c>
      <c r="AJ466" s="12" t="s">
        <v>38</v>
      </c>
      <c r="AK466" s="12" t="s">
        <v>38</v>
      </c>
      <c r="AL466" s="12" t="s">
        <v>38</v>
      </c>
      <c r="AM466" s="12" t="s">
        <v>43</v>
      </c>
      <c r="AN466" s="1" t="s">
        <v>2242</v>
      </c>
      <c r="AO466" t="str">
        <f>IF(Table1[[#This Row],[Audio Duration (in secs)]]&gt;180,"Greater than 3 Minutes","Less than 3 Minutes")</f>
        <v>Greater than 3 Minutes</v>
      </c>
      <c r="AP46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6" t="str">
        <f>IFERROR(VLOOKUP(Table1[[#This Row],[சாதி/Caste]],MApping!$E$1:$F$10,2,0),"Others")</f>
        <v>Others</v>
      </c>
      <c r="AR466">
        <f>VLOOKUP(Table1[[#This Row],[பாலினம்/Gender]],Factor!$F$26:$I$28,4,0)</f>
        <v>1.1351351351351351</v>
      </c>
      <c r="AS466">
        <f>VLOOKUP(Table1[[#This Row],[பதிலளித்தவரின் வயது/Age Group]],Factor!$F$35:$I$39,4,0)</f>
        <v>0.96923076923076912</v>
      </c>
      <c r="AT466">
        <f>VLOOKUP(Table1[[#This Row],[பதிலளித்தவரின் வயது/Age Group]]&amp;Table1[[#This Row],[பாலினம்/Gender]],Factor!$A$45:$G$53,7,0)</f>
        <v>0.82894736842105265</v>
      </c>
      <c r="AU46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6">
        <f>VLOOKUP(Table1[[#This Row],[Rev Caste]],Factor!$F$59:$I$68,4,0)</f>
        <v>5.9154929577464786E-2</v>
      </c>
      <c r="AW466">
        <f>Table1[[#This Row],[2021 Ae Factor]]*Table1[[#This Row],[Age &amp; Gender Factor]]</f>
        <v>0.49068184713212792</v>
      </c>
      <c r="AX466">
        <f t="shared" si="24"/>
        <v>10.7182879</v>
      </c>
      <c r="AY466">
        <f t="shared" si="25"/>
        <v>78.723370599999996</v>
      </c>
    </row>
    <row r="467" spans="1:51" x14ac:dyDescent="0.25">
      <c r="A467" s="12" t="s">
        <v>2855</v>
      </c>
      <c r="B467" s="12" t="s">
        <v>2856</v>
      </c>
      <c r="C467" s="13">
        <v>45877</v>
      </c>
      <c r="D467" s="12" t="s">
        <v>2857</v>
      </c>
      <c r="E467" s="12" t="s">
        <v>2858</v>
      </c>
      <c r="F467" s="12" t="s">
        <v>2859</v>
      </c>
      <c r="G467" s="12">
        <v>276</v>
      </c>
      <c r="H467" s="12" t="s">
        <v>37</v>
      </c>
      <c r="I467" s="31" t="s">
        <v>1283</v>
      </c>
      <c r="J467" s="12" t="s">
        <v>1284</v>
      </c>
      <c r="K467" s="12" t="s">
        <v>51</v>
      </c>
      <c r="L467" s="12" t="s">
        <v>2165</v>
      </c>
      <c r="M467" s="12" t="s">
        <v>2176</v>
      </c>
      <c r="N467" s="12" t="s">
        <v>2860</v>
      </c>
      <c r="O467" s="12" t="s">
        <v>136</v>
      </c>
      <c r="P467" s="12">
        <v>9791201830</v>
      </c>
      <c r="Q467" s="12" t="s">
        <v>56</v>
      </c>
      <c r="R467" s="12" t="s">
        <v>137</v>
      </c>
      <c r="S467" s="12" t="s">
        <v>58</v>
      </c>
      <c r="T467" s="12" t="s">
        <v>59</v>
      </c>
      <c r="U467" s="12" t="s">
        <v>302</v>
      </c>
      <c r="V467" s="12" t="s">
        <v>61</v>
      </c>
      <c r="W467" s="1" t="s">
        <v>441</v>
      </c>
      <c r="X467" s="12" t="s">
        <v>296</v>
      </c>
      <c r="Y467" s="12" t="s">
        <v>38</v>
      </c>
      <c r="Z467" s="12" t="s">
        <v>64</v>
      </c>
      <c r="AA467" s="12" t="s">
        <v>38</v>
      </c>
      <c r="AB467" s="12" t="s">
        <v>85</v>
      </c>
      <c r="AC467" s="12" t="s">
        <v>66</v>
      </c>
      <c r="AD467" s="12" t="s">
        <v>103</v>
      </c>
      <c r="AE467" s="12" t="s">
        <v>68</v>
      </c>
      <c r="AF467" s="12" t="s">
        <v>69</v>
      </c>
      <c r="AG467" s="12" t="s">
        <v>118</v>
      </c>
      <c r="AH467" s="12" t="s">
        <v>119</v>
      </c>
      <c r="AI467" s="12" t="s">
        <v>38</v>
      </c>
      <c r="AJ467" s="12" t="s">
        <v>38</v>
      </c>
      <c r="AK467" s="12" t="s">
        <v>38</v>
      </c>
      <c r="AL467" s="12" t="s">
        <v>38</v>
      </c>
      <c r="AM467" s="12" t="s">
        <v>43</v>
      </c>
      <c r="AN467" s="1" t="s">
        <v>2242</v>
      </c>
      <c r="AO467" t="str">
        <f>IF(Table1[[#This Row],[Audio Duration (in secs)]]&gt;180,"Greater than 3 Minutes","Less than 3 Minutes")</f>
        <v>Greater than 3 Minutes</v>
      </c>
      <c r="AP46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67" t="str">
        <f>IFERROR(VLOOKUP(Table1[[#This Row],[சாதி/Caste]],MApping!$E$1:$F$10,2,0),"Others")</f>
        <v>PALLAR SC</v>
      </c>
      <c r="AR467">
        <f>VLOOKUP(Table1[[#This Row],[பாலினம்/Gender]],Factor!$F$26:$I$28,4,0)</f>
        <v>0.8936170212765957</v>
      </c>
      <c r="AS467">
        <f>VLOOKUP(Table1[[#This Row],[பதிலளித்தவரின் வயது/Age Group]],Factor!$F$35:$I$39,4,0)</f>
        <v>1.2824427480916032</v>
      </c>
      <c r="AT467">
        <f>VLOOKUP(Table1[[#This Row],[பதிலளித்தவரின் வயது/Age Group]]&amp;Table1[[#This Row],[பாலினம்/Gender]],Factor!$A$45:$G$53,7,0)</f>
        <v>0.95454545454545459</v>
      </c>
      <c r="AU46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67">
        <f>VLOOKUP(Table1[[#This Row],[Rev Caste]],Factor!$F$59:$I$68,4,0)</f>
        <v>2.1</v>
      </c>
      <c r="AW467">
        <f>Table1[[#This Row],[2021 Ae Factor]]*Table1[[#This Row],[Age &amp; Gender Factor]]</f>
        <v>0.56502758154608668</v>
      </c>
      <c r="AX467">
        <f t="shared" si="24"/>
        <v>10.717762199999999</v>
      </c>
      <c r="AY467">
        <f t="shared" si="25"/>
        <v>78.724769699999996</v>
      </c>
    </row>
    <row r="468" spans="1:51" x14ac:dyDescent="0.25">
      <c r="A468" s="12" t="s">
        <v>2861</v>
      </c>
      <c r="B468" s="12" t="s">
        <v>2862</v>
      </c>
      <c r="C468" s="13">
        <v>45877</v>
      </c>
      <c r="D468" s="12" t="s">
        <v>2863</v>
      </c>
      <c r="E468" s="12" t="s">
        <v>2864</v>
      </c>
      <c r="F468" s="12" t="s">
        <v>2865</v>
      </c>
      <c r="G468" s="12">
        <v>352</v>
      </c>
      <c r="H468" s="12" t="s">
        <v>37</v>
      </c>
      <c r="I468" s="31" t="s">
        <v>1291</v>
      </c>
      <c r="J468" s="12" t="s">
        <v>1292</v>
      </c>
      <c r="K468" s="12" t="s">
        <v>51</v>
      </c>
      <c r="L468" s="12" t="s">
        <v>2165</v>
      </c>
      <c r="M468" s="12" t="s">
        <v>2176</v>
      </c>
      <c r="N468" s="12" t="s">
        <v>2866</v>
      </c>
      <c r="O468" s="12" t="s">
        <v>136</v>
      </c>
      <c r="P468" s="12">
        <v>8098804294</v>
      </c>
      <c r="Q468" s="12" t="s">
        <v>56</v>
      </c>
      <c r="R468" s="12" t="s">
        <v>137</v>
      </c>
      <c r="S468" s="12" t="s">
        <v>58</v>
      </c>
      <c r="T468" s="12" t="s">
        <v>138</v>
      </c>
      <c r="U468" s="12" t="s">
        <v>302</v>
      </c>
      <c r="V468" s="12" t="s">
        <v>166</v>
      </c>
      <c r="W468" s="1" t="s">
        <v>441</v>
      </c>
      <c r="X468" s="12" t="s">
        <v>63</v>
      </c>
      <c r="Y468" s="12" t="s">
        <v>38</v>
      </c>
      <c r="Z468" s="12" t="s">
        <v>64</v>
      </c>
      <c r="AA468" s="12" t="s">
        <v>38</v>
      </c>
      <c r="AB468" s="12" t="s">
        <v>65</v>
      </c>
      <c r="AC468" s="12" t="s">
        <v>86</v>
      </c>
      <c r="AD468" s="12" t="s">
        <v>116</v>
      </c>
      <c r="AE468" s="12" t="s">
        <v>68</v>
      </c>
      <c r="AF468" s="12" t="s">
        <v>104</v>
      </c>
      <c r="AG468" s="12" t="s">
        <v>70</v>
      </c>
      <c r="AH468" s="12" t="s">
        <v>38</v>
      </c>
      <c r="AI468" s="12" t="s">
        <v>38</v>
      </c>
      <c r="AJ468" s="12" t="s">
        <v>38</v>
      </c>
      <c r="AK468" s="12" t="s">
        <v>38</v>
      </c>
      <c r="AL468" s="12" t="s">
        <v>38</v>
      </c>
      <c r="AM468" s="12" t="s">
        <v>43</v>
      </c>
      <c r="AN468" s="1" t="s">
        <v>2242</v>
      </c>
      <c r="AO468" t="str">
        <f>IF(Table1[[#This Row],[Audio Duration (in secs)]]&gt;180,"Greater than 3 Minutes","Less than 3 Minutes")</f>
        <v>Greater than 3 Minutes</v>
      </c>
      <c r="AP46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68" t="str">
        <f>IFERROR(VLOOKUP(Table1[[#This Row],[சாதி/Caste]],MApping!$E$1:$F$10,2,0),"Others")</f>
        <v>Others</v>
      </c>
      <c r="AR468">
        <f>VLOOKUP(Table1[[#This Row],[பாலினம்/Gender]],Factor!$F$26:$I$28,4,0)</f>
        <v>0.8936170212765957</v>
      </c>
      <c r="AS468">
        <f>VLOOKUP(Table1[[#This Row],[பதிலளித்தவரின் வயது/Age Group]],Factor!$F$35:$I$39,4,0)</f>
        <v>1.2824427480916032</v>
      </c>
      <c r="AT468">
        <f>VLOOKUP(Table1[[#This Row],[பதிலளித்தவரின் வயது/Age Group]]&amp;Table1[[#This Row],[பாலினம்/Gender]],Factor!$A$45:$G$53,7,0)</f>
        <v>0.95454545454545459</v>
      </c>
      <c r="AU46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68">
        <f>VLOOKUP(Table1[[#This Row],[Rev Caste]],Factor!$F$59:$I$68,4,0)</f>
        <v>5.9154929577464786E-2</v>
      </c>
      <c r="AW468">
        <f>Table1[[#This Row],[2021 Ae Factor]]*Table1[[#This Row],[Age &amp; Gender Factor]]</f>
        <v>0.95454545454545459</v>
      </c>
      <c r="AX468">
        <f t="shared" si="24"/>
        <v>10.718326899999999</v>
      </c>
      <c r="AY468">
        <f t="shared" si="25"/>
        <v>78.724308399999998</v>
      </c>
    </row>
    <row r="469" spans="1:51" x14ac:dyDescent="0.25">
      <c r="A469" s="12" t="s">
        <v>2867</v>
      </c>
      <c r="B469" s="12" t="s">
        <v>2868</v>
      </c>
      <c r="C469" s="13">
        <v>45877</v>
      </c>
      <c r="D469" s="12" t="s">
        <v>2869</v>
      </c>
      <c r="E469" s="12" t="s">
        <v>2870</v>
      </c>
      <c r="F469" s="12" t="s">
        <v>2871</v>
      </c>
      <c r="G469" s="12">
        <v>264</v>
      </c>
      <c r="H469" s="12" t="s">
        <v>37</v>
      </c>
      <c r="I469" s="31" t="s">
        <v>1283</v>
      </c>
      <c r="J469" s="12" t="s">
        <v>1284</v>
      </c>
      <c r="K469" s="12" t="s">
        <v>51</v>
      </c>
      <c r="L469" s="12" t="s">
        <v>2165</v>
      </c>
      <c r="M469" s="12" t="s">
        <v>2176</v>
      </c>
      <c r="N469" s="12" t="s">
        <v>2872</v>
      </c>
      <c r="O469" s="12" t="s">
        <v>136</v>
      </c>
      <c r="P469" s="12">
        <v>8508804217</v>
      </c>
      <c r="Q469" s="12" t="s">
        <v>82</v>
      </c>
      <c r="R469" s="12" t="s">
        <v>137</v>
      </c>
      <c r="S469" s="12" t="s">
        <v>58</v>
      </c>
      <c r="T469" s="12" t="s">
        <v>138</v>
      </c>
      <c r="U469" s="12" t="s">
        <v>84</v>
      </c>
      <c r="V469" s="12" t="s">
        <v>166</v>
      </c>
      <c r="W469" s="1" t="s">
        <v>441</v>
      </c>
      <c r="X469" s="12" t="s">
        <v>296</v>
      </c>
      <c r="Y469" s="12" t="s">
        <v>38</v>
      </c>
      <c r="Z469" s="12" t="s">
        <v>127</v>
      </c>
      <c r="AA469" s="12" t="s">
        <v>139</v>
      </c>
      <c r="AB469" s="12" t="s">
        <v>85</v>
      </c>
      <c r="AC469" s="12" t="s">
        <v>128</v>
      </c>
      <c r="AD469" s="12" t="s">
        <v>67</v>
      </c>
      <c r="AE469" s="12" t="s">
        <v>68</v>
      </c>
      <c r="AF469" s="12" t="s">
        <v>419</v>
      </c>
      <c r="AG469" s="12" t="s">
        <v>1458</v>
      </c>
      <c r="AH469" s="12" t="s">
        <v>130</v>
      </c>
      <c r="AI469" s="12" t="s">
        <v>38</v>
      </c>
      <c r="AJ469" s="12" t="s">
        <v>38</v>
      </c>
      <c r="AK469" s="12" t="s">
        <v>38</v>
      </c>
      <c r="AL469" s="12" t="s">
        <v>38</v>
      </c>
      <c r="AM469" s="12" t="s">
        <v>43</v>
      </c>
      <c r="AN469" s="1" t="s">
        <v>2242</v>
      </c>
      <c r="AO469" t="str">
        <f>IF(Table1[[#This Row],[Audio Duration (in secs)]]&gt;180,"Greater than 3 Minutes","Less than 3 Minutes")</f>
        <v>Greater than 3 Minutes</v>
      </c>
      <c r="AP46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69" t="str">
        <f>IFERROR(VLOOKUP(Table1[[#This Row],[சாதி/Caste]],MApping!$E$1:$F$10,2,0),"Others")</f>
        <v>CHRISTIAN</v>
      </c>
      <c r="AR469">
        <f>VLOOKUP(Table1[[#This Row],[பாலினம்/Gender]],Factor!$F$26:$I$28,4,0)</f>
        <v>0.8936170212765957</v>
      </c>
      <c r="AS469">
        <f>VLOOKUP(Table1[[#This Row],[பதிலளித்தவரின் வயது/Age Group]],Factor!$F$35:$I$39,4,0)</f>
        <v>0.84848484848484851</v>
      </c>
      <c r="AT469">
        <f>VLOOKUP(Table1[[#This Row],[பதிலளித்தவரின் வயது/Age Group]]&amp;Table1[[#This Row],[பாலினம்/Gender]],Factor!$A$45:$G$53,7,0)</f>
        <v>0.70000000000000007</v>
      </c>
      <c r="AU46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69">
        <f>VLOOKUP(Table1[[#This Row],[Rev Caste]],Factor!$F$59:$I$68,4,0)</f>
        <v>0.76363636363636367</v>
      </c>
      <c r="AW469">
        <f>Table1[[#This Row],[2021 Ae Factor]]*Table1[[#This Row],[Age &amp; Gender Factor]]</f>
        <v>0.70000000000000007</v>
      </c>
      <c r="AX469">
        <f t="shared" si="24"/>
        <v>10.718054199999999</v>
      </c>
      <c r="AY469">
        <f t="shared" si="25"/>
        <v>78.724217499999995</v>
      </c>
    </row>
    <row r="470" spans="1:51" x14ac:dyDescent="0.25">
      <c r="A470" s="12" t="s">
        <v>2873</v>
      </c>
      <c r="B470" s="12" t="s">
        <v>2874</v>
      </c>
      <c r="C470" s="13">
        <v>45877</v>
      </c>
      <c r="D470" s="12" t="s">
        <v>2875</v>
      </c>
      <c r="E470" s="12" t="s">
        <v>2870</v>
      </c>
      <c r="F470" s="12" t="s">
        <v>2876</v>
      </c>
      <c r="G470" s="12">
        <v>324</v>
      </c>
      <c r="H470" s="12" t="s">
        <v>37</v>
      </c>
      <c r="I470" s="31" t="s">
        <v>1291</v>
      </c>
      <c r="J470" s="12" t="s">
        <v>1292</v>
      </c>
      <c r="K470" s="12" t="s">
        <v>51</v>
      </c>
      <c r="L470" s="12" t="s">
        <v>2165</v>
      </c>
      <c r="M470" s="12" t="s">
        <v>2176</v>
      </c>
      <c r="N470" s="12" t="s">
        <v>721</v>
      </c>
      <c r="O470" s="12" t="s">
        <v>136</v>
      </c>
      <c r="P470" s="12">
        <v>7397144597</v>
      </c>
      <c r="Q470" s="12" t="s">
        <v>39</v>
      </c>
      <c r="R470" s="12" t="s">
        <v>137</v>
      </c>
      <c r="S470" s="12" t="s">
        <v>114</v>
      </c>
      <c r="T470" s="12" t="s">
        <v>138</v>
      </c>
      <c r="U470" s="12" t="s">
        <v>60</v>
      </c>
      <c r="V470" s="12" t="s">
        <v>61</v>
      </c>
      <c r="W470" s="12" t="s">
        <v>62</v>
      </c>
      <c r="X470" s="12" t="s">
        <v>63</v>
      </c>
      <c r="Y470" s="12" t="s">
        <v>38</v>
      </c>
      <c r="Z470" s="12" t="s">
        <v>64</v>
      </c>
      <c r="AA470" s="12" t="s">
        <v>38</v>
      </c>
      <c r="AB470" s="12" t="s">
        <v>65</v>
      </c>
      <c r="AC470" s="12" t="s">
        <v>86</v>
      </c>
      <c r="AD470" s="12" t="s">
        <v>67</v>
      </c>
      <c r="AE470" s="12" t="s">
        <v>102</v>
      </c>
      <c r="AF470" s="12" t="s">
        <v>69</v>
      </c>
      <c r="AG470" s="12" t="s">
        <v>118</v>
      </c>
      <c r="AH470" s="12" t="s">
        <v>119</v>
      </c>
      <c r="AI470" s="12" t="s">
        <v>38</v>
      </c>
      <c r="AJ470" s="12" t="s">
        <v>38</v>
      </c>
      <c r="AK470" s="12" t="s">
        <v>38</v>
      </c>
      <c r="AL470" s="12" t="s">
        <v>38</v>
      </c>
      <c r="AM470" s="12" t="s">
        <v>43</v>
      </c>
      <c r="AN470" s="1" t="s">
        <v>2242</v>
      </c>
      <c r="AO470" t="str">
        <f>IF(Table1[[#This Row],[Audio Duration (in secs)]]&gt;180,"Greater than 3 Minutes","Less than 3 Minutes")</f>
        <v>Greater than 3 Minutes</v>
      </c>
      <c r="AP47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0" t="str">
        <f>IFERROR(VLOOKUP(Table1[[#This Row],[சாதி/Caste]],MApping!$E$1:$F$10,2,0),"Others")</f>
        <v>PALLAR SC</v>
      </c>
      <c r="AR470">
        <f>VLOOKUP(Table1[[#This Row],[பாலினம்/Gender]],Factor!$F$26:$I$28,4,0)</f>
        <v>0.8936170212765957</v>
      </c>
      <c r="AS470">
        <f>VLOOKUP(Table1[[#This Row],[பதிலளித்தவரின் வயது/Age Group]],Factor!$F$35:$I$39,4,0)</f>
        <v>0.84</v>
      </c>
      <c r="AT470">
        <f>VLOOKUP(Table1[[#This Row],[பதிலளித்தவரின் வயது/Age Group]]&amp;Table1[[#This Row],[பாலினம்/Gender]],Factor!$A$45:$G$53,7,0)</f>
        <v>0.875</v>
      </c>
      <c r="AU47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0">
        <f>VLOOKUP(Table1[[#This Row],[Rev Caste]],Factor!$F$59:$I$68,4,0)</f>
        <v>2.1</v>
      </c>
      <c r="AW470">
        <f>Table1[[#This Row],[2021 Ae Factor]]*Table1[[#This Row],[Age &amp; Gender Factor]]</f>
        <v>0.5179419497505795</v>
      </c>
      <c r="AX470">
        <f t="shared" si="24"/>
        <v>10.7180538</v>
      </c>
      <c r="AY470">
        <f t="shared" si="25"/>
        <v>78.724215900000004</v>
      </c>
    </row>
    <row r="471" spans="1:51" x14ac:dyDescent="0.25">
      <c r="A471" s="12" t="s">
        <v>2877</v>
      </c>
      <c r="B471" s="12" t="s">
        <v>2878</v>
      </c>
      <c r="C471" s="13">
        <v>45877</v>
      </c>
      <c r="D471" s="12" t="s">
        <v>2879</v>
      </c>
      <c r="E471" s="12" t="s">
        <v>2870</v>
      </c>
      <c r="F471" s="12" t="s">
        <v>2880</v>
      </c>
      <c r="G471" s="12">
        <v>224</v>
      </c>
      <c r="H471" s="12" t="s">
        <v>37</v>
      </c>
      <c r="I471" s="31" t="s">
        <v>1283</v>
      </c>
      <c r="J471" s="12" t="s">
        <v>1284</v>
      </c>
      <c r="K471" s="12" t="s">
        <v>51</v>
      </c>
      <c r="L471" s="12" t="s">
        <v>2165</v>
      </c>
      <c r="M471" s="12" t="s">
        <v>2176</v>
      </c>
      <c r="N471" s="12" t="s">
        <v>2881</v>
      </c>
      <c r="O471" s="12" t="s">
        <v>136</v>
      </c>
      <c r="P471" s="12">
        <v>9150418623</v>
      </c>
      <c r="Q471" s="12" t="s">
        <v>82</v>
      </c>
      <c r="R471" s="12" t="s">
        <v>137</v>
      </c>
      <c r="S471" s="12" t="s">
        <v>58</v>
      </c>
      <c r="T471" s="12" t="s">
        <v>59</v>
      </c>
      <c r="U471" s="12" t="s">
        <v>84</v>
      </c>
      <c r="V471" s="12" t="s">
        <v>61</v>
      </c>
      <c r="W471" s="12" t="s">
        <v>62</v>
      </c>
      <c r="X471" s="12" t="s">
        <v>63</v>
      </c>
      <c r="Y471" s="12" t="s">
        <v>38</v>
      </c>
      <c r="Z471" s="12" t="s">
        <v>127</v>
      </c>
      <c r="AA471" s="12" t="s">
        <v>61</v>
      </c>
      <c r="AB471" s="12" t="s">
        <v>59</v>
      </c>
      <c r="AC471" s="12" t="s">
        <v>128</v>
      </c>
      <c r="AD471" s="12" t="s">
        <v>67</v>
      </c>
      <c r="AE471" s="12" t="s">
        <v>68</v>
      </c>
      <c r="AF471" s="12" t="s">
        <v>69</v>
      </c>
      <c r="AG471" s="12" t="s">
        <v>89</v>
      </c>
      <c r="AH471" s="12" t="s">
        <v>38</v>
      </c>
      <c r="AI471" s="12" t="s">
        <v>38</v>
      </c>
      <c r="AJ471" s="12" t="s">
        <v>38</v>
      </c>
      <c r="AK471" s="12" t="s">
        <v>38</v>
      </c>
      <c r="AL471" s="12" t="s">
        <v>38</v>
      </c>
      <c r="AM471" s="12" t="s">
        <v>43</v>
      </c>
      <c r="AN471" s="1" t="s">
        <v>2242</v>
      </c>
      <c r="AO471" t="str">
        <f>IF(Table1[[#This Row],[Audio Duration (in secs)]]&gt;180,"Greater than 3 Minutes","Less than 3 Minutes")</f>
        <v>Greater than 3 Minutes</v>
      </c>
      <c r="AP47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1" t="str">
        <f>IFERROR(VLOOKUP(Table1[[#This Row],[சாதி/Caste]],MApping!$E$1:$F$10,2,0),"Others")</f>
        <v>Others</v>
      </c>
      <c r="AR471">
        <f>VLOOKUP(Table1[[#This Row],[பாலினம்/Gender]],Factor!$F$26:$I$28,4,0)</f>
        <v>0.8936170212765957</v>
      </c>
      <c r="AS471">
        <f>VLOOKUP(Table1[[#This Row],[பதிலளித்தவரின் வயது/Age Group]],Factor!$F$35:$I$39,4,0)</f>
        <v>0.84848484848484851</v>
      </c>
      <c r="AT471">
        <f>VLOOKUP(Table1[[#This Row],[பதிலளித்தவரின் வயது/Age Group]]&amp;Table1[[#This Row],[பாலினம்/Gender]],Factor!$A$45:$G$53,7,0)</f>
        <v>0.70000000000000007</v>
      </c>
      <c r="AU47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1">
        <f>VLOOKUP(Table1[[#This Row],[Rev Caste]],Factor!$F$59:$I$68,4,0)</f>
        <v>5.9154929577464786E-2</v>
      </c>
      <c r="AW471">
        <f>Table1[[#This Row],[2021 Ae Factor]]*Table1[[#This Row],[Age &amp; Gender Factor]]</f>
        <v>0.41435355980046362</v>
      </c>
      <c r="AX471">
        <f t="shared" si="24"/>
        <v>10.7180541</v>
      </c>
      <c r="AY471">
        <f t="shared" si="25"/>
        <v>78.724216600000005</v>
      </c>
    </row>
    <row r="472" spans="1:51" x14ac:dyDescent="0.25">
      <c r="A472" s="12" t="s">
        <v>2882</v>
      </c>
      <c r="B472" s="12" t="s">
        <v>2883</v>
      </c>
      <c r="C472" s="13">
        <v>45877</v>
      </c>
      <c r="D472" s="12" t="s">
        <v>2884</v>
      </c>
      <c r="E472" s="12" t="s">
        <v>2885</v>
      </c>
      <c r="F472" s="12" t="s">
        <v>2886</v>
      </c>
      <c r="G472" s="12">
        <v>432</v>
      </c>
      <c r="H472" s="12" t="s">
        <v>37</v>
      </c>
      <c r="I472" s="31" t="s">
        <v>1291</v>
      </c>
      <c r="J472" s="12" t="s">
        <v>1292</v>
      </c>
      <c r="K472" s="12" t="s">
        <v>51</v>
      </c>
      <c r="L472" s="12" t="s">
        <v>2165</v>
      </c>
      <c r="M472" s="12" t="s">
        <v>2176</v>
      </c>
      <c r="N472" s="12" t="s">
        <v>2887</v>
      </c>
      <c r="O472" s="12" t="s">
        <v>136</v>
      </c>
      <c r="P472" s="12">
        <v>9442982460</v>
      </c>
      <c r="Q472" s="12" t="s">
        <v>39</v>
      </c>
      <c r="R472" s="12" t="s">
        <v>137</v>
      </c>
      <c r="S472" s="12" t="s">
        <v>114</v>
      </c>
      <c r="T472" s="12" t="s">
        <v>99</v>
      </c>
      <c r="U472" s="12" t="s">
        <v>84</v>
      </c>
      <c r="V472" s="12" t="s">
        <v>61</v>
      </c>
      <c r="W472" s="12" t="s">
        <v>126</v>
      </c>
      <c r="X472" s="12" t="s">
        <v>63</v>
      </c>
      <c r="Y472" s="12" t="s">
        <v>38</v>
      </c>
      <c r="Z472" s="12" t="s">
        <v>127</v>
      </c>
      <c r="AA472" s="12" t="s">
        <v>61</v>
      </c>
      <c r="AB472" s="12" t="s">
        <v>85</v>
      </c>
      <c r="AC472" s="12" t="s">
        <v>128</v>
      </c>
      <c r="AD472" s="12" t="s">
        <v>67</v>
      </c>
      <c r="AE472" s="12" t="s">
        <v>68</v>
      </c>
      <c r="AF472" s="12" t="s">
        <v>69</v>
      </c>
      <c r="AG472" s="12" t="s">
        <v>70</v>
      </c>
      <c r="AH472" s="12" t="s">
        <v>38</v>
      </c>
      <c r="AI472" s="12" t="s">
        <v>38</v>
      </c>
      <c r="AJ472" s="12" t="s">
        <v>38</v>
      </c>
      <c r="AK472" s="12" t="s">
        <v>38</v>
      </c>
      <c r="AL472" s="12" t="s">
        <v>38</v>
      </c>
      <c r="AM472" s="12" t="s">
        <v>43</v>
      </c>
      <c r="AN472" s="1" t="s">
        <v>2242</v>
      </c>
      <c r="AO472" t="str">
        <f>IF(Table1[[#This Row],[Audio Duration (in secs)]]&gt;180,"Greater than 3 Minutes","Less than 3 Minutes")</f>
        <v>Greater than 3 Minutes</v>
      </c>
      <c r="AP47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2" t="str">
        <f>IFERROR(VLOOKUP(Table1[[#This Row],[சாதி/Caste]],MApping!$E$1:$F$10,2,0),"Others")</f>
        <v>Others</v>
      </c>
      <c r="AR472">
        <f>VLOOKUP(Table1[[#This Row],[பாலினம்/Gender]],Factor!$F$26:$I$28,4,0)</f>
        <v>0.8936170212765957</v>
      </c>
      <c r="AS472">
        <f>VLOOKUP(Table1[[#This Row],[பதிலளித்தவரின் வயது/Age Group]],Factor!$F$35:$I$39,4,0)</f>
        <v>0.84</v>
      </c>
      <c r="AT472">
        <f>VLOOKUP(Table1[[#This Row],[பதிலளித்தவரின் வயது/Age Group]]&amp;Table1[[#This Row],[பாலினம்/Gender]],Factor!$A$45:$G$53,7,0)</f>
        <v>0.875</v>
      </c>
      <c r="AU47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2">
        <f>VLOOKUP(Table1[[#This Row],[Rev Caste]],Factor!$F$59:$I$68,4,0)</f>
        <v>5.9154929577464786E-2</v>
      </c>
      <c r="AW472">
        <f>Table1[[#This Row],[2021 Ae Factor]]*Table1[[#This Row],[Age &amp; Gender Factor]]</f>
        <v>0.5179419497505795</v>
      </c>
      <c r="AX472">
        <f t="shared" si="24"/>
        <v>10.7178147</v>
      </c>
      <c r="AY472">
        <f t="shared" si="25"/>
        <v>78.724202300000002</v>
      </c>
    </row>
    <row r="473" spans="1:51" x14ac:dyDescent="0.25">
      <c r="A473" s="12" t="s">
        <v>2888</v>
      </c>
      <c r="B473" s="12" t="s">
        <v>2889</v>
      </c>
      <c r="C473" s="13">
        <v>45877</v>
      </c>
      <c r="D473" s="12" t="s">
        <v>2890</v>
      </c>
      <c r="E473" s="12" t="s">
        <v>2891</v>
      </c>
      <c r="F473" s="12" t="s">
        <v>2892</v>
      </c>
      <c r="G473" s="12">
        <v>282</v>
      </c>
      <c r="H473" s="12" t="s">
        <v>37</v>
      </c>
      <c r="I473" s="31" t="s">
        <v>1283</v>
      </c>
      <c r="J473" s="12" t="s">
        <v>1284</v>
      </c>
      <c r="K473" s="12" t="s">
        <v>51</v>
      </c>
      <c r="L473" s="12" t="s">
        <v>2165</v>
      </c>
      <c r="M473" s="12" t="s">
        <v>2176</v>
      </c>
      <c r="N473" s="12" t="s">
        <v>2893</v>
      </c>
      <c r="O473" s="12" t="s">
        <v>136</v>
      </c>
      <c r="P473" s="12">
        <v>9688226257</v>
      </c>
      <c r="Q473" s="12" t="s">
        <v>56</v>
      </c>
      <c r="R473" s="12" t="s">
        <v>57</v>
      </c>
      <c r="S473" s="12" t="s">
        <v>58</v>
      </c>
      <c r="T473" s="12" t="s">
        <v>59</v>
      </c>
      <c r="U473" s="12" t="s">
        <v>60</v>
      </c>
      <c r="V473" s="12" t="s">
        <v>61</v>
      </c>
      <c r="W473" s="12" t="s">
        <v>62</v>
      </c>
      <c r="X473" s="12" t="s">
        <v>63</v>
      </c>
      <c r="Y473" s="12" t="s">
        <v>38</v>
      </c>
      <c r="Z473" s="12" t="s">
        <v>64</v>
      </c>
      <c r="AA473" s="12" t="s">
        <v>38</v>
      </c>
      <c r="AB473" s="12" t="s">
        <v>85</v>
      </c>
      <c r="AC473" s="12" t="s">
        <v>86</v>
      </c>
      <c r="AD473" s="12" t="s">
        <v>103</v>
      </c>
      <c r="AE473" s="12" t="s">
        <v>68</v>
      </c>
      <c r="AF473" s="12" t="s">
        <v>69</v>
      </c>
      <c r="AG473" s="12" t="s">
        <v>118</v>
      </c>
      <c r="AH473" s="12" t="s">
        <v>119</v>
      </c>
      <c r="AI473" s="12" t="s">
        <v>38</v>
      </c>
      <c r="AJ473" s="12" t="s">
        <v>38</v>
      </c>
      <c r="AK473" s="12" t="s">
        <v>38</v>
      </c>
      <c r="AL473" s="12" t="s">
        <v>38</v>
      </c>
      <c r="AM473" s="12" t="s">
        <v>43</v>
      </c>
      <c r="AN473" s="1" t="s">
        <v>2242</v>
      </c>
      <c r="AO473" t="str">
        <f>IF(Table1[[#This Row],[Audio Duration (in secs)]]&gt;180,"Greater than 3 Minutes","Less than 3 Minutes")</f>
        <v>Greater than 3 Minutes</v>
      </c>
      <c r="AP47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3" t="str">
        <f>IFERROR(VLOOKUP(Table1[[#This Row],[சாதி/Caste]],MApping!$E$1:$F$10,2,0),"Others")</f>
        <v>PALLAR SC</v>
      </c>
      <c r="AR473">
        <f>VLOOKUP(Table1[[#This Row],[பாலினம்/Gender]],Factor!$F$26:$I$28,4,0)</f>
        <v>0.8936170212765957</v>
      </c>
      <c r="AS473">
        <f>VLOOKUP(Table1[[#This Row],[பதிலளித்தவரின் வயது/Age Group]],Factor!$F$35:$I$39,4,0)</f>
        <v>1.2824427480916032</v>
      </c>
      <c r="AT473">
        <f>VLOOKUP(Table1[[#This Row],[பதிலளித்தவரின் வயது/Age Group]]&amp;Table1[[#This Row],[பாலினம்/Gender]],Factor!$A$45:$G$53,7,0)</f>
        <v>0.95454545454545459</v>
      </c>
      <c r="AU47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3">
        <f>VLOOKUP(Table1[[#This Row],[Rev Caste]],Factor!$F$59:$I$68,4,0)</f>
        <v>2.1</v>
      </c>
      <c r="AW473">
        <f>Table1[[#This Row],[2021 Ae Factor]]*Table1[[#This Row],[Age &amp; Gender Factor]]</f>
        <v>0.56502758154608668</v>
      </c>
      <c r="AX473">
        <f t="shared" si="24"/>
        <v>10.7172967</v>
      </c>
      <c r="AY473">
        <f t="shared" si="25"/>
        <v>78.724549999999994</v>
      </c>
    </row>
    <row r="474" spans="1:51" x14ac:dyDescent="0.25">
      <c r="A474" s="12" t="s">
        <v>2894</v>
      </c>
      <c r="B474" s="12" t="s">
        <v>2895</v>
      </c>
      <c r="C474" s="13">
        <v>45877</v>
      </c>
      <c r="D474" s="12" t="s">
        <v>2896</v>
      </c>
      <c r="E474" s="12" t="s">
        <v>2897</v>
      </c>
      <c r="F474" s="12" t="s">
        <v>2898</v>
      </c>
      <c r="G474" s="12">
        <v>210</v>
      </c>
      <c r="H474" s="12" t="s">
        <v>37</v>
      </c>
      <c r="I474" s="31" t="s">
        <v>1291</v>
      </c>
      <c r="J474" s="12" t="s">
        <v>1292</v>
      </c>
      <c r="K474" s="12" t="s">
        <v>51</v>
      </c>
      <c r="L474" s="12" t="s">
        <v>2165</v>
      </c>
      <c r="M474" s="12" t="s">
        <v>2176</v>
      </c>
      <c r="N474" s="12" t="s">
        <v>2899</v>
      </c>
      <c r="O474" s="12" t="s">
        <v>136</v>
      </c>
      <c r="P474" s="12">
        <v>6382271098</v>
      </c>
      <c r="Q474" s="12" t="s">
        <v>82</v>
      </c>
      <c r="R474" s="12" t="s">
        <v>137</v>
      </c>
      <c r="S474" s="12" t="s">
        <v>58</v>
      </c>
      <c r="T474" s="12" t="s">
        <v>59</v>
      </c>
      <c r="U474" s="12" t="s">
        <v>84</v>
      </c>
      <c r="V474" s="12" t="s">
        <v>61</v>
      </c>
      <c r="W474" s="12" t="s">
        <v>101</v>
      </c>
      <c r="X474" s="12" t="s">
        <v>63</v>
      </c>
      <c r="Y474" s="12" t="s">
        <v>38</v>
      </c>
      <c r="Z474" s="12" t="s">
        <v>64</v>
      </c>
      <c r="AA474" s="12" t="s">
        <v>38</v>
      </c>
      <c r="AB474" s="12" t="s">
        <v>59</v>
      </c>
      <c r="AC474" s="12" t="s">
        <v>128</v>
      </c>
      <c r="AD474" s="12" t="s">
        <v>67</v>
      </c>
      <c r="AE474" s="12" t="s">
        <v>624</v>
      </c>
      <c r="AF474" s="12" t="s">
        <v>69</v>
      </c>
      <c r="AG474" s="12" t="s">
        <v>89</v>
      </c>
      <c r="AH474" s="12" t="s">
        <v>38</v>
      </c>
      <c r="AI474" s="12" t="s">
        <v>38</v>
      </c>
      <c r="AJ474" s="12" t="s">
        <v>38</v>
      </c>
      <c r="AK474" s="12" t="s">
        <v>38</v>
      </c>
      <c r="AL474" s="12" t="s">
        <v>38</v>
      </c>
      <c r="AM474" s="12" t="s">
        <v>43</v>
      </c>
      <c r="AN474" s="1" t="s">
        <v>2242</v>
      </c>
      <c r="AO474" t="str">
        <f>IF(Table1[[#This Row],[Audio Duration (in secs)]]&gt;180,"Greater than 3 Minutes","Less than 3 Minutes")</f>
        <v>Greater than 3 Minutes</v>
      </c>
      <c r="AP47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4" t="str">
        <f>IFERROR(VLOOKUP(Table1[[#This Row],[சாதி/Caste]],MApping!$E$1:$F$10,2,0),"Others")</f>
        <v>Others</v>
      </c>
      <c r="AR474">
        <f>VLOOKUP(Table1[[#This Row],[பாலினம்/Gender]],Factor!$F$26:$I$28,4,0)</f>
        <v>0.8936170212765957</v>
      </c>
      <c r="AS474">
        <f>VLOOKUP(Table1[[#This Row],[பதிலளித்தவரின் வயது/Age Group]],Factor!$F$35:$I$39,4,0)</f>
        <v>0.84848484848484851</v>
      </c>
      <c r="AT474">
        <f>VLOOKUP(Table1[[#This Row],[பதிலளித்தவரின் வயது/Age Group]]&amp;Table1[[#This Row],[பாலினம்/Gender]],Factor!$A$45:$G$53,7,0)</f>
        <v>0.70000000000000007</v>
      </c>
      <c r="AU47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4">
        <f>VLOOKUP(Table1[[#This Row],[Rev Caste]],Factor!$F$59:$I$68,4,0)</f>
        <v>5.9154929577464786E-2</v>
      </c>
      <c r="AW474">
        <f>Table1[[#This Row],[2021 Ae Factor]]*Table1[[#This Row],[Age &amp; Gender Factor]]</f>
        <v>0.41435355980046362</v>
      </c>
      <c r="AX474">
        <f t="shared" si="24"/>
        <v>10.7175327</v>
      </c>
      <c r="AY474">
        <f t="shared" si="25"/>
        <v>78.724786300000005</v>
      </c>
    </row>
    <row r="475" spans="1:51" x14ac:dyDescent="0.25">
      <c r="A475" s="12" t="s">
        <v>2900</v>
      </c>
      <c r="B475" s="12" t="s">
        <v>2901</v>
      </c>
      <c r="C475" s="13">
        <v>45877</v>
      </c>
      <c r="D475" s="12" t="s">
        <v>2902</v>
      </c>
      <c r="E475" s="12" t="s">
        <v>2858</v>
      </c>
      <c r="F475" s="12" t="s">
        <v>2903</v>
      </c>
      <c r="G475" s="12">
        <v>261</v>
      </c>
      <c r="H475" s="12" t="s">
        <v>37</v>
      </c>
      <c r="I475" s="31" t="s">
        <v>1291</v>
      </c>
      <c r="J475" s="12" t="s">
        <v>1292</v>
      </c>
      <c r="K475" s="12" t="s">
        <v>51</v>
      </c>
      <c r="L475" s="12" t="s">
        <v>2165</v>
      </c>
      <c r="M475" s="12" t="s">
        <v>2176</v>
      </c>
      <c r="N475" s="12" t="s">
        <v>2904</v>
      </c>
      <c r="O475" s="12" t="s">
        <v>136</v>
      </c>
      <c r="P475" s="12">
        <v>9600413435</v>
      </c>
      <c r="Q475" s="12" t="s">
        <v>56</v>
      </c>
      <c r="R475" s="12" t="s">
        <v>137</v>
      </c>
      <c r="S475" s="12" t="s">
        <v>58</v>
      </c>
      <c r="T475" s="12" t="s">
        <v>138</v>
      </c>
      <c r="U475" s="12" t="s">
        <v>84</v>
      </c>
      <c r="V475" s="12" t="s">
        <v>61</v>
      </c>
      <c r="W475" s="12" t="s">
        <v>126</v>
      </c>
      <c r="X475" s="12" t="s">
        <v>63</v>
      </c>
      <c r="Y475" s="12" t="s">
        <v>38</v>
      </c>
      <c r="Z475" s="12" t="s">
        <v>127</v>
      </c>
      <c r="AA475" s="12" t="s">
        <v>61</v>
      </c>
      <c r="AB475" s="12" t="s">
        <v>59</v>
      </c>
      <c r="AC475" s="12" t="s">
        <v>66</v>
      </c>
      <c r="AD475" s="12" t="s">
        <v>87</v>
      </c>
      <c r="AE475" s="12" t="s">
        <v>68</v>
      </c>
      <c r="AF475" s="12" t="s">
        <v>69</v>
      </c>
      <c r="AG475" s="12" t="s">
        <v>118</v>
      </c>
      <c r="AH475" s="12" t="s">
        <v>42</v>
      </c>
      <c r="AI475" s="12" t="s">
        <v>38</v>
      </c>
      <c r="AJ475" s="12" t="s">
        <v>38</v>
      </c>
      <c r="AK475" s="12" t="s">
        <v>38</v>
      </c>
      <c r="AL475" s="12" t="s">
        <v>38</v>
      </c>
      <c r="AM475" s="12" t="s">
        <v>43</v>
      </c>
      <c r="AN475" s="1" t="s">
        <v>2242</v>
      </c>
      <c r="AO475" t="str">
        <f>IF(Table1[[#This Row],[Audio Duration (in secs)]]&gt;180,"Greater than 3 Minutes","Less than 3 Minutes")</f>
        <v>Greater than 3 Minutes</v>
      </c>
      <c r="AP47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5" t="str">
        <f>IFERROR(VLOOKUP(Table1[[#This Row],[சாதி/Caste]],MApping!$E$1:$F$10,2,0),"Others")</f>
        <v>DEVENDRA KULA VELLALAR</v>
      </c>
      <c r="AR475">
        <f>VLOOKUP(Table1[[#This Row],[பாலினம்/Gender]],Factor!$F$26:$I$28,4,0)</f>
        <v>0.8936170212765957</v>
      </c>
      <c r="AS475">
        <f>VLOOKUP(Table1[[#This Row],[பதிலளித்தவரின் வயது/Age Group]],Factor!$F$35:$I$39,4,0)</f>
        <v>1.2824427480916032</v>
      </c>
      <c r="AT475">
        <f>VLOOKUP(Table1[[#This Row],[பதிலளித்தவரின் வயது/Age Group]]&amp;Table1[[#This Row],[பாலினம்/Gender]],Factor!$A$45:$G$53,7,0)</f>
        <v>0.95454545454545459</v>
      </c>
      <c r="AU47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5">
        <f>VLOOKUP(Table1[[#This Row],[Rev Caste]],Factor!$F$59:$I$68,4,0)</f>
        <v>1.6390243902439026</v>
      </c>
      <c r="AW475">
        <f>Table1[[#This Row],[2021 Ae Factor]]*Table1[[#This Row],[Age &amp; Gender Factor]]</f>
        <v>0.56502758154608668</v>
      </c>
      <c r="AX475">
        <f t="shared" si="24"/>
        <v>10.7175309</v>
      </c>
      <c r="AY475">
        <f t="shared" si="25"/>
        <v>78.724531900000002</v>
      </c>
    </row>
    <row r="476" spans="1:51" x14ac:dyDescent="0.25">
      <c r="A476" s="12" t="s">
        <v>2905</v>
      </c>
      <c r="B476" s="12" t="s">
        <v>2906</v>
      </c>
      <c r="C476" s="13">
        <v>45877</v>
      </c>
      <c r="D476" s="12" t="s">
        <v>2907</v>
      </c>
      <c r="E476" s="12" t="s">
        <v>2858</v>
      </c>
      <c r="F476" s="12" t="s">
        <v>2908</v>
      </c>
      <c r="G476" s="12">
        <v>248</v>
      </c>
      <c r="H476" s="12" t="s">
        <v>37</v>
      </c>
      <c r="I476" s="31" t="s">
        <v>1283</v>
      </c>
      <c r="J476" s="12" t="s">
        <v>1284</v>
      </c>
      <c r="K476" s="12" t="s">
        <v>51</v>
      </c>
      <c r="L476" s="12" t="s">
        <v>2165</v>
      </c>
      <c r="M476" s="12" t="s">
        <v>2176</v>
      </c>
      <c r="N476" s="12" t="s">
        <v>2909</v>
      </c>
      <c r="O476" s="12" t="s">
        <v>136</v>
      </c>
      <c r="P476" s="12">
        <v>8610734646</v>
      </c>
      <c r="Q476" s="12" t="s">
        <v>82</v>
      </c>
      <c r="R476" s="12" t="s">
        <v>492</v>
      </c>
      <c r="S476" s="12" t="s">
        <v>58</v>
      </c>
      <c r="T476" s="12" t="s">
        <v>138</v>
      </c>
      <c r="U476" s="12" t="s">
        <v>84</v>
      </c>
      <c r="V476" s="12" t="s">
        <v>61</v>
      </c>
      <c r="W476" s="12" t="s">
        <v>126</v>
      </c>
      <c r="X476" s="12" t="s">
        <v>63</v>
      </c>
      <c r="Y476" s="12" t="s">
        <v>38</v>
      </c>
      <c r="Z476" s="12" t="s">
        <v>127</v>
      </c>
      <c r="AA476" s="12" t="s">
        <v>61</v>
      </c>
      <c r="AB476" s="12" t="s">
        <v>59</v>
      </c>
      <c r="AC476" s="12" t="s">
        <v>128</v>
      </c>
      <c r="AD476" s="12" t="s">
        <v>103</v>
      </c>
      <c r="AE476" s="12" t="s">
        <v>68</v>
      </c>
      <c r="AF476" s="12" t="s">
        <v>383</v>
      </c>
      <c r="AG476" s="12" t="s">
        <v>118</v>
      </c>
      <c r="AH476" s="12" t="s">
        <v>38</v>
      </c>
      <c r="AI476" s="12" t="s">
        <v>38</v>
      </c>
      <c r="AJ476" s="12" t="s">
        <v>38</v>
      </c>
      <c r="AK476" s="12" t="s">
        <v>38</v>
      </c>
      <c r="AL476" s="12" t="s">
        <v>38</v>
      </c>
      <c r="AM476" s="12" t="s">
        <v>43</v>
      </c>
      <c r="AN476" s="1" t="s">
        <v>2242</v>
      </c>
      <c r="AO476" t="str">
        <f>IF(Table1[[#This Row],[Audio Duration (in secs)]]&gt;180,"Greater than 3 Minutes","Less than 3 Minutes")</f>
        <v>Greater than 3 Minutes</v>
      </c>
      <c r="AP47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76" t="str">
        <f>IFERROR(VLOOKUP(Table1[[#This Row],[சாதி/Caste]],MApping!$E$1:$F$10,2,0),"Others")</f>
        <v>Others</v>
      </c>
      <c r="AR476">
        <f>VLOOKUP(Table1[[#This Row],[பாலினம்/Gender]],Factor!$F$26:$I$28,4,0)</f>
        <v>0.8936170212765957</v>
      </c>
      <c r="AS476">
        <f>VLOOKUP(Table1[[#This Row],[பதிலளித்தவரின் வயது/Age Group]],Factor!$F$35:$I$39,4,0)</f>
        <v>0.84848484848484851</v>
      </c>
      <c r="AT476">
        <f>VLOOKUP(Table1[[#This Row],[பதிலளித்தவரின் வயது/Age Group]]&amp;Table1[[#This Row],[பாலினம்/Gender]],Factor!$A$45:$G$53,7,0)</f>
        <v>0.70000000000000007</v>
      </c>
      <c r="AU47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6">
        <f>VLOOKUP(Table1[[#This Row],[Rev Caste]],Factor!$F$59:$I$68,4,0)</f>
        <v>5.9154929577464786E-2</v>
      </c>
      <c r="AW476">
        <f>Table1[[#This Row],[2021 Ae Factor]]*Table1[[#This Row],[Age &amp; Gender Factor]]</f>
        <v>0.41435355980046362</v>
      </c>
      <c r="AX476">
        <f t="shared" si="24"/>
        <v>10.717474899999999</v>
      </c>
      <c r="AY476">
        <f t="shared" si="25"/>
        <v>78.724504699999997</v>
      </c>
    </row>
    <row r="477" spans="1:51" x14ac:dyDescent="0.25">
      <c r="A477" s="12" t="s">
        <v>2910</v>
      </c>
      <c r="B477" s="12" t="s">
        <v>2911</v>
      </c>
      <c r="C477" s="13">
        <v>45877</v>
      </c>
      <c r="D477" s="12" t="s">
        <v>2912</v>
      </c>
      <c r="E477" s="12" t="s">
        <v>2858</v>
      </c>
      <c r="F477" s="12" t="s">
        <v>2913</v>
      </c>
      <c r="G477" s="12">
        <v>208</v>
      </c>
      <c r="H477" s="12" t="s">
        <v>37</v>
      </c>
      <c r="I477" s="31" t="s">
        <v>1283</v>
      </c>
      <c r="J477" s="12" t="s">
        <v>1284</v>
      </c>
      <c r="K477" s="12" t="s">
        <v>51</v>
      </c>
      <c r="L477" s="12" t="s">
        <v>2165</v>
      </c>
      <c r="M477" s="12" t="s">
        <v>2176</v>
      </c>
      <c r="N477" s="12" t="s">
        <v>2914</v>
      </c>
      <c r="O477" s="12" t="s">
        <v>55</v>
      </c>
      <c r="P477" s="12">
        <v>9384438611</v>
      </c>
      <c r="Q477" s="12" t="s">
        <v>56</v>
      </c>
      <c r="R477" s="12" t="s">
        <v>220</v>
      </c>
      <c r="S477" s="12" t="s">
        <v>58</v>
      </c>
      <c r="T477" s="12" t="s">
        <v>99</v>
      </c>
      <c r="U477" s="12" t="s">
        <v>84</v>
      </c>
      <c r="V477" s="12" t="s">
        <v>296</v>
      </c>
      <c r="W477" s="12" t="s">
        <v>126</v>
      </c>
      <c r="X477" s="12" t="s">
        <v>115</v>
      </c>
      <c r="Y477" s="12" t="s">
        <v>38</v>
      </c>
      <c r="Z477" s="12" t="s">
        <v>127</v>
      </c>
      <c r="AA477" s="12" t="s">
        <v>61</v>
      </c>
      <c r="AB477" s="12" t="s">
        <v>59</v>
      </c>
      <c r="AC477" s="12" t="s">
        <v>128</v>
      </c>
      <c r="AD477" s="12" t="s">
        <v>103</v>
      </c>
      <c r="AE477" s="12" t="s">
        <v>68</v>
      </c>
      <c r="AF477" s="12" t="s">
        <v>69</v>
      </c>
      <c r="AG477" s="12" t="s">
        <v>1458</v>
      </c>
      <c r="AH477" s="12" t="s">
        <v>130</v>
      </c>
      <c r="AI477" s="12" t="s">
        <v>38</v>
      </c>
      <c r="AJ477" s="12" t="s">
        <v>38</v>
      </c>
      <c r="AK477" s="12" t="s">
        <v>38</v>
      </c>
      <c r="AL477" s="12" t="s">
        <v>38</v>
      </c>
      <c r="AM477" s="12" t="s">
        <v>43</v>
      </c>
      <c r="AN477" s="1" t="s">
        <v>2242</v>
      </c>
      <c r="AO477" t="str">
        <f>IF(Table1[[#This Row],[Audio Duration (in secs)]]&gt;180,"Greater than 3 Minutes","Less than 3 Minutes")</f>
        <v>Greater than 3 Minutes</v>
      </c>
      <c r="AP47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77" t="str">
        <f>IFERROR(VLOOKUP(Table1[[#This Row],[சாதி/Caste]],MApping!$E$1:$F$10,2,0),"Others")</f>
        <v>CHRISTIAN</v>
      </c>
      <c r="AR477">
        <f>VLOOKUP(Table1[[#This Row],[பாலினம்/Gender]],Factor!$F$26:$I$28,4,0)</f>
        <v>1.1351351351351351</v>
      </c>
      <c r="AS477">
        <f>VLOOKUP(Table1[[#This Row],[பதிலளித்தவரின் வயது/Age Group]],Factor!$F$35:$I$39,4,0)</f>
        <v>1.2824427480916032</v>
      </c>
      <c r="AT477">
        <f>VLOOKUP(Table1[[#This Row],[பதிலளித்தவரின் வயது/Age Group]]&amp;Table1[[#This Row],[பாலினம்/Gender]],Factor!$A$45:$G$53,7,0)</f>
        <v>1.9534883720930234</v>
      </c>
      <c r="AU47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77">
        <f>VLOOKUP(Table1[[#This Row],[Rev Caste]],Factor!$F$59:$I$68,4,0)</f>
        <v>0.76363636363636367</v>
      </c>
      <c r="AW477">
        <f>Table1[[#This Row],[2021 Ae Factor]]*Table1[[#This Row],[Age &amp; Gender Factor]]</f>
        <v>2.5738024589798325</v>
      </c>
      <c r="AX477">
        <f t="shared" si="24"/>
        <v>10.7174183</v>
      </c>
      <c r="AY477">
        <f t="shared" si="25"/>
        <v>78.724493300000006</v>
      </c>
    </row>
    <row r="478" spans="1:51" x14ac:dyDescent="0.25">
      <c r="A478" s="12" t="s">
        <v>2915</v>
      </c>
      <c r="B478" s="12" t="s">
        <v>2916</v>
      </c>
      <c r="C478" s="13">
        <v>45877</v>
      </c>
      <c r="D478" s="12" t="s">
        <v>2917</v>
      </c>
      <c r="E478" s="12" t="s">
        <v>2918</v>
      </c>
      <c r="F478" s="12" t="s">
        <v>2919</v>
      </c>
      <c r="G478" s="12">
        <v>233</v>
      </c>
      <c r="H478" s="12" t="s">
        <v>37</v>
      </c>
      <c r="I478" s="31" t="s">
        <v>1291</v>
      </c>
      <c r="J478" s="12" t="s">
        <v>1292</v>
      </c>
      <c r="K478" s="12" t="s">
        <v>51</v>
      </c>
      <c r="L478" s="12" t="s">
        <v>2165</v>
      </c>
      <c r="M478" s="12" t="s">
        <v>2176</v>
      </c>
      <c r="N478" s="12" t="s">
        <v>2920</v>
      </c>
      <c r="O478" s="12" t="s">
        <v>55</v>
      </c>
      <c r="P478" s="12">
        <v>9787625363</v>
      </c>
      <c r="Q478" s="12" t="s">
        <v>56</v>
      </c>
      <c r="R478" s="12" t="s">
        <v>57</v>
      </c>
      <c r="S478" s="12" t="s">
        <v>58</v>
      </c>
      <c r="T478" s="12" t="s">
        <v>99</v>
      </c>
      <c r="U478" s="12" t="s">
        <v>84</v>
      </c>
      <c r="V478" s="12" t="s">
        <v>61</v>
      </c>
      <c r="W478" s="12" t="s">
        <v>126</v>
      </c>
      <c r="X478" s="12" t="s">
        <v>115</v>
      </c>
      <c r="Y478" s="12" t="s">
        <v>38</v>
      </c>
      <c r="Z478" s="12" t="s">
        <v>127</v>
      </c>
      <c r="AA478" s="12" t="s">
        <v>139</v>
      </c>
      <c r="AB478" s="12" t="s">
        <v>59</v>
      </c>
      <c r="AC478" s="12" t="s">
        <v>128</v>
      </c>
      <c r="AD478" s="12" t="s">
        <v>116</v>
      </c>
      <c r="AE478" s="12" t="s">
        <v>68</v>
      </c>
      <c r="AF478" s="12" t="s">
        <v>69</v>
      </c>
      <c r="AG478" s="12" t="s">
        <v>118</v>
      </c>
      <c r="AH478" s="12" t="s">
        <v>119</v>
      </c>
      <c r="AI478" s="12" t="s">
        <v>38</v>
      </c>
      <c r="AJ478" s="12" t="s">
        <v>38</v>
      </c>
      <c r="AK478" s="12" t="s">
        <v>38</v>
      </c>
      <c r="AL478" s="12" t="s">
        <v>38</v>
      </c>
      <c r="AM478" s="12" t="s">
        <v>43</v>
      </c>
      <c r="AN478" s="1" t="s">
        <v>2242</v>
      </c>
      <c r="AO478" t="str">
        <f>IF(Table1[[#This Row],[Audio Duration (in secs)]]&gt;180,"Greater than 3 Minutes","Less than 3 Minutes")</f>
        <v>Greater than 3 Minutes</v>
      </c>
      <c r="AP47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78" t="str">
        <f>IFERROR(VLOOKUP(Table1[[#This Row],[சாதி/Caste]],MApping!$E$1:$F$10,2,0),"Others")</f>
        <v>PALLAR SC</v>
      </c>
      <c r="AR478">
        <f>VLOOKUP(Table1[[#This Row],[பாலினம்/Gender]],Factor!$F$26:$I$28,4,0)</f>
        <v>1.1351351351351351</v>
      </c>
      <c r="AS478">
        <f>VLOOKUP(Table1[[#This Row],[பதிலளித்தவரின் வயது/Age Group]],Factor!$F$35:$I$39,4,0)</f>
        <v>1.2824427480916032</v>
      </c>
      <c r="AT478">
        <f>VLOOKUP(Table1[[#This Row],[பதிலளித்தவரின் வயது/Age Group]]&amp;Table1[[#This Row],[பாலினம்/Gender]],Factor!$A$45:$G$53,7,0)</f>
        <v>1.9534883720930234</v>
      </c>
      <c r="AU47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8">
        <f>VLOOKUP(Table1[[#This Row],[Rev Caste]],Factor!$F$59:$I$68,4,0)</f>
        <v>2.1</v>
      </c>
      <c r="AW478">
        <f>Table1[[#This Row],[2021 Ae Factor]]*Table1[[#This Row],[Age &amp; Gender Factor]]</f>
        <v>1.1563355157222239</v>
      </c>
      <c r="AX478">
        <f t="shared" si="24"/>
        <v>10.7172011</v>
      </c>
      <c r="AY478">
        <f t="shared" si="25"/>
        <v>78.725080899999995</v>
      </c>
    </row>
    <row r="479" spans="1:51" x14ac:dyDescent="0.25">
      <c r="A479" s="12" t="s">
        <v>2921</v>
      </c>
      <c r="B479" s="12" t="s">
        <v>2922</v>
      </c>
      <c r="C479" s="13">
        <v>45877</v>
      </c>
      <c r="D479" s="12" t="s">
        <v>2923</v>
      </c>
      <c r="E479" s="12" t="s">
        <v>2918</v>
      </c>
      <c r="F479" s="12" t="s">
        <v>2924</v>
      </c>
      <c r="G479" s="12">
        <v>242</v>
      </c>
      <c r="H479" s="12" t="s">
        <v>37</v>
      </c>
      <c r="I479" s="31" t="s">
        <v>1283</v>
      </c>
      <c r="J479" s="12" t="s">
        <v>1284</v>
      </c>
      <c r="K479" s="12" t="s">
        <v>51</v>
      </c>
      <c r="L479" s="12" t="s">
        <v>2165</v>
      </c>
      <c r="M479" s="12" t="s">
        <v>2176</v>
      </c>
      <c r="N479" s="12" t="s">
        <v>2925</v>
      </c>
      <c r="O479" s="12" t="s">
        <v>136</v>
      </c>
      <c r="P479" s="12">
        <v>8754093055</v>
      </c>
      <c r="Q479" s="12" t="s">
        <v>82</v>
      </c>
      <c r="R479" s="12" t="s">
        <v>137</v>
      </c>
      <c r="S479" s="12" t="s">
        <v>58</v>
      </c>
      <c r="T479" s="12" t="s">
        <v>59</v>
      </c>
      <c r="U479" s="12" t="s">
        <v>84</v>
      </c>
      <c r="V479" s="12" t="s">
        <v>61</v>
      </c>
      <c r="W479" s="12" t="s">
        <v>126</v>
      </c>
      <c r="X479" s="12" t="s">
        <v>115</v>
      </c>
      <c r="Y479" s="12" t="s">
        <v>38</v>
      </c>
      <c r="Z479" s="12" t="s">
        <v>127</v>
      </c>
      <c r="AA479" s="12" t="s">
        <v>139</v>
      </c>
      <c r="AB479" s="12" t="s">
        <v>59</v>
      </c>
      <c r="AC479" s="12" t="s">
        <v>128</v>
      </c>
      <c r="AD479" s="12" t="s">
        <v>67</v>
      </c>
      <c r="AE479" s="12" t="s">
        <v>68</v>
      </c>
      <c r="AF479" s="12" t="s">
        <v>69</v>
      </c>
      <c r="AG479" s="12" t="s">
        <v>118</v>
      </c>
      <c r="AH479" s="12" t="s">
        <v>38</v>
      </c>
      <c r="AI479" s="12" t="s">
        <v>38</v>
      </c>
      <c r="AJ479" s="12" t="s">
        <v>38</v>
      </c>
      <c r="AK479" s="12" t="s">
        <v>38</v>
      </c>
      <c r="AL479" s="12" t="s">
        <v>38</v>
      </c>
      <c r="AM479" s="12" t="s">
        <v>43</v>
      </c>
      <c r="AN479" s="1" t="s">
        <v>2242</v>
      </c>
      <c r="AO479" t="str">
        <f>IF(Table1[[#This Row],[Audio Duration (in secs)]]&gt;180,"Greater than 3 Minutes","Less than 3 Minutes")</f>
        <v>Greater than 3 Minutes</v>
      </c>
      <c r="AP47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TVK</v>
      </c>
      <c r="AQ479" t="str">
        <f>IFERROR(VLOOKUP(Table1[[#This Row],[சாதி/Caste]],MApping!$E$1:$F$10,2,0),"Others")</f>
        <v>Others</v>
      </c>
      <c r="AR479">
        <f>VLOOKUP(Table1[[#This Row],[பாலினம்/Gender]],Factor!$F$26:$I$28,4,0)</f>
        <v>0.8936170212765957</v>
      </c>
      <c r="AS479">
        <f>VLOOKUP(Table1[[#This Row],[பதிலளித்தவரின் வயது/Age Group]],Factor!$F$35:$I$39,4,0)</f>
        <v>0.84848484848484851</v>
      </c>
      <c r="AT479">
        <f>VLOOKUP(Table1[[#This Row],[பதிலளித்தவரின் வயது/Age Group]]&amp;Table1[[#This Row],[பாலினம்/Gender]],Factor!$A$45:$G$53,7,0)</f>
        <v>0.70000000000000007</v>
      </c>
      <c r="AU47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79">
        <f>VLOOKUP(Table1[[#This Row],[Rev Caste]],Factor!$F$59:$I$68,4,0)</f>
        <v>5.9154929577464786E-2</v>
      </c>
      <c r="AW479">
        <f>Table1[[#This Row],[2021 Ae Factor]]*Table1[[#This Row],[Age &amp; Gender Factor]]</f>
        <v>0.41435355980046362</v>
      </c>
      <c r="AX479">
        <f t="shared" si="24"/>
        <v>10.71702</v>
      </c>
      <c r="AY479">
        <f t="shared" si="25"/>
        <v>78.725348199999999</v>
      </c>
    </row>
    <row r="480" spans="1:51" x14ac:dyDescent="0.25">
      <c r="A480" s="12" t="s">
        <v>2926</v>
      </c>
      <c r="B480" s="12" t="s">
        <v>2927</v>
      </c>
      <c r="C480" s="13">
        <v>45877</v>
      </c>
      <c r="D480" s="12" t="s">
        <v>2928</v>
      </c>
      <c r="E480" s="12" t="s">
        <v>2918</v>
      </c>
      <c r="F480" s="12" t="s">
        <v>2929</v>
      </c>
      <c r="G480" s="12">
        <v>279</v>
      </c>
      <c r="H480" s="12" t="s">
        <v>37</v>
      </c>
      <c r="I480" s="31" t="s">
        <v>1291</v>
      </c>
      <c r="J480" s="12" t="s">
        <v>1292</v>
      </c>
      <c r="K480" s="12" t="s">
        <v>51</v>
      </c>
      <c r="L480" s="12" t="s">
        <v>2165</v>
      </c>
      <c r="M480" s="12" t="s">
        <v>2176</v>
      </c>
      <c r="N480" s="12" t="s">
        <v>2930</v>
      </c>
      <c r="O480" s="12" t="s">
        <v>136</v>
      </c>
      <c r="P480" s="12">
        <v>8489250936</v>
      </c>
      <c r="Q480" s="12" t="s">
        <v>361</v>
      </c>
      <c r="R480" s="12" t="s">
        <v>57</v>
      </c>
      <c r="S480" s="12" t="s">
        <v>114</v>
      </c>
      <c r="T480" s="12" t="s">
        <v>138</v>
      </c>
      <c r="U480" s="12" t="s">
        <v>60</v>
      </c>
      <c r="V480" s="12" t="s">
        <v>61</v>
      </c>
      <c r="W480" s="12" t="s">
        <v>62</v>
      </c>
      <c r="X480" s="12" t="s">
        <v>63</v>
      </c>
      <c r="Y480" s="12" t="s">
        <v>38</v>
      </c>
      <c r="Z480" s="12" t="s">
        <v>64</v>
      </c>
      <c r="AA480" s="12" t="s">
        <v>38</v>
      </c>
      <c r="AB480" s="12" t="s">
        <v>85</v>
      </c>
      <c r="AC480" s="12" t="s">
        <v>66</v>
      </c>
      <c r="AD480" s="12" t="s">
        <v>67</v>
      </c>
      <c r="AE480" s="12" t="s">
        <v>68</v>
      </c>
      <c r="AF480" s="12" t="s">
        <v>117</v>
      </c>
      <c r="AG480" s="12" t="s">
        <v>118</v>
      </c>
      <c r="AH480" s="12" t="s">
        <v>119</v>
      </c>
      <c r="AI480" s="12" t="s">
        <v>38</v>
      </c>
      <c r="AJ480" s="12" t="s">
        <v>38</v>
      </c>
      <c r="AK480" s="12" t="s">
        <v>38</v>
      </c>
      <c r="AL480" s="12" t="s">
        <v>38</v>
      </c>
      <c r="AM480" s="12" t="s">
        <v>43</v>
      </c>
      <c r="AN480" s="1" t="s">
        <v>2242</v>
      </c>
      <c r="AO480" t="str">
        <f>IF(Table1[[#This Row],[Audio Duration (in secs)]]&gt;180,"Greater than 3 Minutes","Less than 3 Minutes")</f>
        <v>Greater than 3 Minutes</v>
      </c>
      <c r="AP48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0" t="str">
        <f>IFERROR(VLOOKUP(Table1[[#This Row],[சாதி/Caste]],MApping!$E$1:$F$10,2,0),"Others")</f>
        <v>PALLAR SC</v>
      </c>
      <c r="AR480">
        <f>VLOOKUP(Table1[[#This Row],[பாலினம்/Gender]],Factor!$F$26:$I$28,4,0)</f>
        <v>0.8936170212765957</v>
      </c>
      <c r="AS480">
        <f>VLOOKUP(Table1[[#This Row],[பதிலளித்தவரின் வயது/Age Group]],Factor!$F$35:$I$39,4,0)</f>
        <v>0.96923076923076912</v>
      </c>
      <c r="AT480">
        <f>VLOOKUP(Table1[[#This Row],[பதிலளித்தவரின் வயது/Age Group]]&amp;Table1[[#This Row],[பாலினம்/Gender]],Factor!$A$45:$G$53,7,0)</f>
        <v>1.1666666666666667</v>
      </c>
      <c r="AU48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0">
        <f>VLOOKUP(Table1[[#This Row],[Rev Caste]],Factor!$F$59:$I$68,4,0)</f>
        <v>2.1</v>
      </c>
      <c r="AW480">
        <f>Table1[[#This Row],[2021 Ae Factor]]*Table1[[#This Row],[Age &amp; Gender Factor]]</f>
        <v>0.690589266334106</v>
      </c>
      <c r="AX480">
        <f t="shared" si="24"/>
        <v>10.7170337</v>
      </c>
      <c r="AY480">
        <f t="shared" si="25"/>
        <v>78.725457199999994</v>
      </c>
    </row>
    <row r="481" spans="1:51" x14ac:dyDescent="0.25">
      <c r="A481" s="12" t="s">
        <v>2931</v>
      </c>
      <c r="B481" s="12" t="s">
        <v>2932</v>
      </c>
      <c r="C481" s="13">
        <v>45877</v>
      </c>
      <c r="D481" s="12" t="s">
        <v>2933</v>
      </c>
      <c r="E481" s="12" t="s">
        <v>2934</v>
      </c>
      <c r="F481" s="12" t="s">
        <v>2935</v>
      </c>
      <c r="G481" s="12">
        <v>203</v>
      </c>
      <c r="H481" s="12" t="s">
        <v>37</v>
      </c>
      <c r="I481" s="12" t="s">
        <v>1283</v>
      </c>
      <c r="J481" s="12" t="s">
        <v>1284</v>
      </c>
      <c r="K481" s="12" t="s">
        <v>51</v>
      </c>
      <c r="L481" s="12" t="s">
        <v>2165</v>
      </c>
      <c r="M481" s="12" t="s">
        <v>2176</v>
      </c>
      <c r="N481" s="12" t="s">
        <v>2936</v>
      </c>
      <c r="O481" s="12" t="s">
        <v>55</v>
      </c>
      <c r="P481" s="12">
        <v>9842693088</v>
      </c>
      <c r="Q481" s="12" t="s">
        <v>39</v>
      </c>
      <c r="R481" s="12" t="s">
        <v>125</v>
      </c>
      <c r="S481" s="12" t="s">
        <v>58</v>
      </c>
      <c r="T481" s="12" t="s">
        <v>59</v>
      </c>
      <c r="U481" s="12" t="s">
        <v>60</v>
      </c>
      <c r="V481" s="12" t="s">
        <v>61</v>
      </c>
      <c r="W481" s="12" t="s">
        <v>62</v>
      </c>
      <c r="X481" s="12" t="s">
        <v>63</v>
      </c>
      <c r="Y481" s="12" t="s">
        <v>38</v>
      </c>
      <c r="Z481" s="12" t="s">
        <v>64</v>
      </c>
      <c r="AA481" s="12" t="s">
        <v>38</v>
      </c>
      <c r="AB481" s="12" t="s">
        <v>65</v>
      </c>
      <c r="AC481" s="12" t="s">
        <v>86</v>
      </c>
      <c r="AD481" s="12" t="s">
        <v>103</v>
      </c>
      <c r="AE481" s="12" t="s">
        <v>68</v>
      </c>
      <c r="AF481" s="1" t="s">
        <v>3054</v>
      </c>
      <c r="AG481" s="12" t="s">
        <v>89</v>
      </c>
      <c r="AH481" s="12" t="s">
        <v>71</v>
      </c>
      <c r="AI481" s="12" t="s">
        <v>38</v>
      </c>
      <c r="AJ481" s="12" t="s">
        <v>38</v>
      </c>
      <c r="AK481" s="12" t="s">
        <v>38</v>
      </c>
      <c r="AL481" s="12" t="s">
        <v>38</v>
      </c>
      <c r="AM481" s="12" t="s">
        <v>43</v>
      </c>
      <c r="AN481" s="1" t="s">
        <v>2243</v>
      </c>
      <c r="AO481" t="str">
        <f>IF(Table1[[#This Row],[Audio Duration (in secs)]]&gt;180,"Greater than 3 Minutes","Less than 3 Minutes")</f>
        <v>Greater than 3 Minutes</v>
      </c>
      <c r="AP48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1" t="str">
        <f>IFERROR(VLOOKUP(Table1[[#This Row],[சாதி/Caste]],MApping!$E$1:$F$10,2,0),"Others")</f>
        <v>URALI GOUNDER</v>
      </c>
      <c r="AR481">
        <f>VLOOKUP(Table1[[#This Row],[பாலினம்/Gender]],Factor!$F$26:$I$28,4,0)</f>
        <v>1.1351351351351351</v>
      </c>
      <c r="AS481">
        <f>VLOOKUP(Table1[[#This Row],[பதிலளித்தவரின் வயது/Age Group]],Factor!$F$35:$I$39,4,0)</f>
        <v>0.84</v>
      </c>
      <c r="AT481">
        <f>VLOOKUP(Table1[[#This Row],[பதிலளித்தவரின் வயது/Age Group]]&amp;Table1[[#This Row],[பாலினம்/Gender]],Factor!$A$45:$G$53,7,0)</f>
        <v>0.80769230769230771</v>
      </c>
      <c r="AU48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1">
        <f>VLOOKUP(Table1[[#This Row],[Rev Caste]],Factor!$F$59:$I$68,4,0)</f>
        <v>1.3034482758620689</v>
      </c>
      <c r="AW481">
        <f>Table1[[#This Row],[2021 Ae Factor]]*Table1[[#This Row],[Age &amp; Gender Factor]]</f>
        <v>0.47810026130822719</v>
      </c>
      <c r="AX481">
        <f t="shared" si="24"/>
        <v>10.696903300000001</v>
      </c>
      <c r="AY481">
        <f t="shared" si="25"/>
        <v>78.729789999999994</v>
      </c>
    </row>
    <row r="482" spans="1:51" x14ac:dyDescent="0.25">
      <c r="A482" s="12" t="s">
        <v>2937</v>
      </c>
      <c r="B482" s="12" t="s">
        <v>2938</v>
      </c>
      <c r="C482" s="13">
        <v>45877</v>
      </c>
      <c r="D482" s="12" t="s">
        <v>2939</v>
      </c>
      <c r="E482" s="12" t="s">
        <v>2934</v>
      </c>
      <c r="F482" s="12" t="s">
        <v>2940</v>
      </c>
      <c r="G482" s="12">
        <v>378</v>
      </c>
      <c r="H482" s="12" t="s">
        <v>37</v>
      </c>
      <c r="I482" s="12" t="s">
        <v>1291</v>
      </c>
      <c r="J482" s="12" t="s">
        <v>1292</v>
      </c>
      <c r="K482" s="12" t="s">
        <v>51</v>
      </c>
      <c r="L482" s="12" t="s">
        <v>2165</v>
      </c>
      <c r="M482" s="12" t="s">
        <v>2176</v>
      </c>
      <c r="N482" s="12" t="s">
        <v>1327</v>
      </c>
      <c r="O482" s="12" t="s">
        <v>136</v>
      </c>
      <c r="P482" s="12">
        <v>9965619655</v>
      </c>
      <c r="Q482" s="12" t="s">
        <v>56</v>
      </c>
      <c r="R482" s="12" t="s">
        <v>57</v>
      </c>
      <c r="S482" s="12" t="s">
        <v>114</v>
      </c>
      <c r="T482" s="12" t="s">
        <v>138</v>
      </c>
      <c r="U482" s="12" t="s">
        <v>302</v>
      </c>
      <c r="V482" s="12" t="s">
        <v>100</v>
      </c>
      <c r="W482" s="12" t="s">
        <v>101</v>
      </c>
      <c r="X482" s="12" t="s">
        <v>296</v>
      </c>
      <c r="Y482" s="12" t="s">
        <v>38</v>
      </c>
      <c r="Z482" s="12" t="s">
        <v>64</v>
      </c>
      <c r="AA482" s="12" t="s">
        <v>38</v>
      </c>
      <c r="AB482" s="12" t="s">
        <v>85</v>
      </c>
      <c r="AC482" s="12" t="s">
        <v>128</v>
      </c>
      <c r="AD482" s="12" t="s">
        <v>67</v>
      </c>
      <c r="AE482" s="12" t="s">
        <v>102</v>
      </c>
      <c r="AF482" s="12" t="s">
        <v>69</v>
      </c>
      <c r="AG482" s="12" t="s">
        <v>89</v>
      </c>
      <c r="AH482" s="12" t="s">
        <v>38</v>
      </c>
      <c r="AI482" s="12" t="s">
        <v>38</v>
      </c>
      <c r="AJ482" s="12" t="s">
        <v>38</v>
      </c>
      <c r="AK482" s="12" t="s">
        <v>38</v>
      </c>
      <c r="AL482" s="12" t="s">
        <v>38</v>
      </c>
      <c r="AM482" s="12" t="s">
        <v>43</v>
      </c>
      <c r="AN482" s="1" t="s">
        <v>2243</v>
      </c>
      <c r="AO482" t="str">
        <f>IF(Table1[[#This Row],[Audio Duration (in secs)]]&gt;180,"Greater than 3 Minutes","Less than 3 Minutes")</f>
        <v>Greater than 3 Minutes</v>
      </c>
      <c r="AP48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82" t="str">
        <f>IFERROR(VLOOKUP(Table1[[#This Row],[சாதி/Caste]],MApping!$E$1:$F$10,2,0),"Others")</f>
        <v>Others</v>
      </c>
      <c r="AR482">
        <f>VLOOKUP(Table1[[#This Row],[பாலினம்/Gender]],Factor!$F$26:$I$28,4,0)</f>
        <v>0.8936170212765957</v>
      </c>
      <c r="AS482">
        <f>VLOOKUP(Table1[[#This Row],[பதிலளித்தவரின் வயது/Age Group]],Factor!$F$35:$I$39,4,0)</f>
        <v>1.2824427480916032</v>
      </c>
      <c r="AT482">
        <f>VLOOKUP(Table1[[#This Row],[பதிலளித்தவரின் வயது/Age Group]]&amp;Table1[[#This Row],[பாலினம்/Gender]],Factor!$A$45:$G$53,7,0)</f>
        <v>0.95454545454545459</v>
      </c>
      <c r="AU48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82">
        <f>VLOOKUP(Table1[[#This Row],[Rev Caste]],Factor!$F$59:$I$68,4,0)</f>
        <v>5.9154929577464786E-2</v>
      </c>
      <c r="AW482">
        <f>Table1[[#This Row],[2021 Ae Factor]]*Table1[[#This Row],[Age &amp; Gender Factor]]</f>
        <v>1.9102362971007465</v>
      </c>
      <c r="AX482">
        <f t="shared" si="24"/>
        <v>10.6983943</v>
      </c>
      <c r="AY482">
        <f t="shared" si="25"/>
        <v>78.730039199999993</v>
      </c>
    </row>
    <row r="483" spans="1:51" x14ac:dyDescent="0.25">
      <c r="A483" s="12" t="s">
        <v>2941</v>
      </c>
      <c r="B483" s="12" t="s">
        <v>2942</v>
      </c>
      <c r="C483" s="13">
        <v>45877</v>
      </c>
      <c r="D483" s="12" t="s">
        <v>2943</v>
      </c>
      <c r="E483" s="12" t="s">
        <v>2944</v>
      </c>
      <c r="F483" s="12" t="s">
        <v>2945</v>
      </c>
      <c r="G483" s="12">
        <v>355</v>
      </c>
      <c r="H483" s="12" t="s">
        <v>37</v>
      </c>
      <c r="I483" s="12" t="s">
        <v>1291</v>
      </c>
      <c r="J483" s="12" t="s">
        <v>1292</v>
      </c>
      <c r="K483" s="12" t="s">
        <v>51</v>
      </c>
      <c r="L483" s="12" t="s">
        <v>2165</v>
      </c>
      <c r="M483" s="12" t="s">
        <v>2176</v>
      </c>
      <c r="N483" s="12" t="s">
        <v>2946</v>
      </c>
      <c r="O483" s="12" t="s">
        <v>55</v>
      </c>
      <c r="P483" s="12">
        <v>9384570064</v>
      </c>
      <c r="Q483" s="12" t="s">
        <v>39</v>
      </c>
      <c r="R483" s="12" t="s">
        <v>125</v>
      </c>
      <c r="S483" s="12" t="s">
        <v>114</v>
      </c>
      <c r="T483" s="12" t="s">
        <v>138</v>
      </c>
      <c r="U483" s="12" t="s">
        <v>84</v>
      </c>
      <c r="V483" s="12" t="s">
        <v>296</v>
      </c>
      <c r="W483" s="1" t="s">
        <v>441</v>
      </c>
      <c r="X483" s="12" t="s">
        <v>102</v>
      </c>
      <c r="Y483" s="12" t="s">
        <v>96</v>
      </c>
      <c r="Z483" s="12" t="s">
        <v>64</v>
      </c>
      <c r="AA483" s="12" t="s">
        <v>38</v>
      </c>
      <c r="AB483" s="12" t="s">
        <v>59</v>
      </c>
      <c r="AC483" s="12" t="s">
        <v>128</v>
      </c>
      <c r="AD483" s="12" t="s">
        <v>116</v>
      </c>
      <c r="AE483" s="12" t="s">
        <v>480</v>
      </c>
      <c r="AF483" s="12" t="s">
        <v>69</v>
      </c>
      <c r="AG483" s="12" t="s">
        <v>89</v>
      </c>
      <c r="AH483" s="12" t="s">
        <v>130</v>
      </c>
      <c r="AI483" s="12" t="s">
        <v>38</v>
      </c>
      <c r="AJ483" s="12" t="s">
        <v>38</v>
      </c>
      <c r="AK483" s="12" t="s">
        <v>38</v>
      </c>
      <c r="AL483" s="12" t="s">
        <v>38</v>
      </c>
      <c r="AM483" s="12" t="s">
        <v>43</v>
      </c>
      <c r="AN483" s="1" t="s">
        <v>2243</v>
      </c>
      <c r="AO483" t="str">
        <f>IF(Table1[[#This Row],[Audio Duration (in secs)]]&gt;180,"Greater than 3 Minutes","Less than 3 Minutes")</f>
        <v>Greater than 3 Minutes</v>
      </c>
      <c r="AP48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83" t="str">
        <f>IFERROR(VLOOKUP(Table1[[#This Row],[சாதி/Caste]],MApping!$E$1:$F$10,2,0),"Others")</f>
        <v>CHRISTIAN</v>
      </c>
      <c r="AR483">
        <f>VLOOKUP(Table1[[#This Row],[பாலினம்/Gender]],Factor!$F$26:$I$28,4,0)</f>
        <v>1.1351351351351351</v>
      </c>
      <c r="AS483">
        <f>VLOOKUP(Table1[[#This Row],[பதிலளித்தவரின் வயது/Age Group]],Factor!$F$35:$I$39,4,0)</f>
        <v>0.84</v>
      </c>
      <c r="AT483">
        <f>VLOOKUP(Table1[[#This Row],[பதிலளித்தவரின் வயது/Age Group]]&amp;Table1[[#This Row],[பாலினம்/Gender]],Factor!$A$45:$G$53,7,0)</f>
        <v>0.80769230769230771</v>
      </c>
      <c r="AU48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83">
        <f>VLOOKUP(Table1[[#This Row],[Rev Caste]],Factor!$F$59:$I$68,4,0)</f>
        <v>0.76363636363636367</v>
      </c>
      <c r="AW483">
        <f>Table1[[#This Row],[2021 Ae Factor]]*Table1[[#This Row],[Age &amp; Gender Factor]]</f>
        <v>1.0641683243858922</v>
      </c>
      <c r="AX483">
        <f t="shared" si="24"/>
        <v>10.6982687</v>
      </c>
      <c r="AY483">
        <f t="shared" si="25"/>
        <v>78.727582100000006</v>
      </c>
    </row>
    <row r="484" spans="1:51" x14ac:dyDescent="0.25">
      <c r="A484" s="12" t="s">
        <v>2947</v>
      </c>
      <c r="B484" s="12" t="s">
        <v>2948</v>
      </c>
      <c r="C484" s="13">
        <v>45877</v>
      </c>
      <c r="D484" s="12" t="s">
        <v>2949</v>
      </c>
      <c r="E484" s="12" t="s">
        <v>2944</v>
      </c>
      <c r="F484" s="12" t="s">
        <v>2950</v>
      </c>
      <c r="G484" s="12">
        <v>293</v>
      </c>
      <c r="H484" s="12" t="s">
        <v>37</v>
      </c>
      <c r="I484" s="12" t="s">
        <v>1283</v>
      </c>
      <c r="J484" s="12" t="s">
        <v>1284</v>
      </c>
      <c r="K484" s="12" t="s">
        <v>51</v>
      </c>
      <c r="L484" s="12" t="s">
        <v>2165</v>
      </c>
      <c r="M484" s="12" t="s">
        <v>2176</v>
      </c>
      <c r="N484" s="12" t="s">
        <v>2951</v>
      </c>
      <c r="O484" s="12" t="s">
        <v>136</v>
      </c>
      <c r="P484" s="12">
        <v>8122662423</v>
      </c>
      <c r="Q484" s="12" t="s">
        <v>361</v>
      </c>
      <c r="R484" s="12" t="s">
        <v>137</v>
      </c>
      <c r="S484" s="12" t="s">
        <v>58</v>
      </c>
      <c r="T484" s="12" t="s">
        <v>59</v>
      </c>
      <c r="U484" s="12" t="s">
        <v>60</v>
      </c>
      <c r="V484" s="12" t="s">
        <v>61</v>
      </c>
      <c r="W484" s="12" t="s">
        <v>62</v>
      </c>
      <c r="X484" s="12" t="s">
        <v>63</v>
      </c>
      <c r="Y484" s="12" t="s">
        <v>38</v>
      </c>
      <c r="Z484" s="12" t="s">
        <v>64</v>
      </c>
      <c r="AA484" s="12" t="s">
        <v>38</v>
      </c>
      <c r="AB484" s="12" t="s">
        <v>65</v>
      </c>
      <c r="AC484" s="12" t="s">
        <v>86</v>
      </c>
      <c r="AD484" s="12" t="s">
        <v>67</v>
      </c>
      <c r="AE484" s="12" t="s">
        <v>68</v>
      </c>
      <c r="AF484" s="12" t="s">
        <v>69</v>
      </c>
      <c r="AG484" s="12" t="s">
        <v>118</v>
      </c>
      <c r="AH484" s="12" t="s">
        <v>38</v>
      </c>
      <c r="AI484" s="12" t="s">
        <v>38</v>
      </c>
      <c r="AJ484" s="12" t="s">
        <v>38</v>
      </c>
      <c r="AK484" s="12" t="s">
        <v>38</v>
      </c>
      <c r="AL484" s="12" t="s">
        <v>38</v>
      </c>
      <c r="AM484" s="12" t="s">
        <v>43</v>
      </c>
      <c r="AN484" s="1" t="s">
        <v>2243</v>
      </c>
      <c r="AO484" t="str">
        <f>IF(Table1[[#This Row],[Audio Duration (in secs)]]&gt;180,"Greater than 3 Minutes","Less than 3 Minutes")</f>
        <v>Greater than 3 Minutes</v>
      </c>
      <c r="AP48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4" t="str">
        <f>IFERROR(VLOOKUP(Table1[[#This Row],[சாதி/Caste]],MApping!$E$1:$F$10,2,0),"Others")</f>
        <v>Others</v>
      </c>
      <c r="AR484">
        <f>VLOOKUP(Table1[[#This Row],[பாலினம்/Gender]],Factor!$F$26:$I$28,4,0)</f>
        <v>0.8936170212765957</v>
      </c>
      <c r="AS484">
        <f>VLOOKUP(Table1[[#This Row],[பதிலளித்தவரின் வயது/Age Group]],Factor!$F$35:$I$39,4,0)</f>
        <v>0.96923076923076912</v>
      </c>
      <c r="AT484">
        <f>VLOOKUP(Table1[[#This Row],[பதிலளித்தவரின் வயது/Age Group]]&amp;Table1[[#This Row],[பாலினம்/Gender]],Factor!$A$45:$G$53,7,0)</f>
        <v>1.1666666666666667</v>
      </c>
      <c r="AU48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4">
        <f>VLOOKUP(Table1[[#This Row],[Rev Caste]],Factor!$F$59:$I$68,4,0)</f>
        <v>5.9154929577464786E-2</v>
      </c>
      <c r="AW484">
        <f>Table1[[#This Row],[2021 Ae Factor]]*Table1[[#This Row],[Age &amp; Gender Factor]]</f>
        <v>0.690589266334106</v>
      </c>
      <c r="AX484">
        <f t="shared" si="24"/>
        <v>10.6979761</v>
      </c>
      <c r="AY484">
        <f t="shared" si="25"/>
        <v>78.727578500000007</v>
      </c>
    </row>
    <row r="485" spans="1:51" x14ac:dyDescent="0.25">
      <c r="A485" s="12" t="s">
        <v>2952</v>
      </c>
      <c r="B485" s="12" t="s">
        <v>2953</v>
      </c>
      <c r="C485" s="13">
        <v>45877</v>
      </c>
      <c r="D485" s="12" t="s">
        <v>2954</v>
      </c>
      <c r="E485" s="12" t="s">
        <v>2955</v>
      </c>
      <c r="F485" s="12" t="s">
        <v>2956</v>
      </c>
      <c r="G485" s="12">
        <v>384</v>
      </c>
      <c r="H485" s="12" t="s">
        <v>37</v>
      </c>
      <c r="I485" s="12" t="s">
        <v>1283</v>
      </c>
      <c r="J485" s="12" t="s">
        <v>1284</v>
      </c>
      <c r="K485" s="12" t="s">
        <v>51</v>
      </c>
      <c r="L485" s="12" t="s">
        <v>2165</v>
      </c>
      <c r="M485" s="12" t="s">
        <v>2176</v>
      </c>
      <c r="N485" s="12" t="s">
        <v>2957</v>
      </c>
      <c r="O485" s="12" t="s">
        <v>136</v>
      </c>
      <c r="P485" s="12">
        <v>9894909767</v>
      </c>
      <c r="Q485" s="12" t="s">
        <v>56</v>
      </c>
      <c r="R485" s="12" t="s">
        <v>137</v>
      </c>
      <c r="S485" s="12" t="s">
        <v>58</v>
      </c>
      <c r="T485" s="12" t="s">
        <v>99</v>
      </c>
      <c r="U485" s="12" t="s">
        <v>84</v>
      </c>
      <c r="V485" s="12" t="s">
        <v>100</v>
      </c>
      <c r="W485" s="12" t="s">
        <v>101</v>
      </c>
      <c r="X485" s="12" t="s">
        <v>102</v>
      </c>
      <c r="Y485" s="12" t="s">
        <v>96</v>
      </c>
      <c r="Z485" s="12" t="s">
        <v>127</v>
      </c>
      <c r="AA485" s="12" t="s">
        <v>139</v>
      </c>
      <c r="AB485" s="12" t="s">
        <v>85</v>
      </c>
      <c r="AC485" s="12" t="s">
        <v>86</v>
      </c>
      <c r="AD485" s="12" t="s">
        <v>67</v>
      </c>
      <c r="AE485" s="12" t="s">
        <v>102</v>
      </c>
      <c r="AF485" s="12" t="s">
        <v>69</v>
      </c>
      <c r="AG485" s="12" t="s">
        <v>118</v>
      </c>
      <c r="AH485" s="12" t="s">
        <v>38</v>
      </c>
      <c r="AI485" s="12" t="s">
        <v>38</v>
      </c>
      <c r="AJ485" s="12" t="s">
        <v>38</v>
      </c>
      <c r="AK485" s="12" t="s">
        <v>38</v>
      </c>
      <c r="AL485" s="12" t="s">
        <v>38</v>
      </c>
      <c r="AM485" s="12" t="s">
        <v>43</v>
      </c>
      <c r="AN485" s="1" t="s">
        <v>2243</v>
      </c>
      <c r="AO485" t="str">
        <f>IF(Table1[[#This Row],[Audio Duration (in secs)]]&gt;180,"Greater than 3 Minutes","Less than 3 Minutes")</f>
        <v>Greater than 3 Minutes</v>
      </c>
      <c r="AP48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85" t="str">
        <f>IFERROR(VLOOKUP(Table1[[#This Row],[சாதி/Caste]],MApping!$E$1:$F$10,2,0),"Others")</f>
        <v>Others</v>
      </c>
      <c r="AR485">
        <f>VLOOKUP(Table1[[#This Row],[பாலினம்/Gender]],Factor!$F$26:$I$28,4,0)</f>
        <v>0.8936170212765957</v>
      </c>
      <c r="AS485">
        <f>VLOOKUP(Table1[[#This Row],[பதிலளித்தவரின் வயது/Age Group]],Factor!$F$35:$I$39,4,0)</f>
        <v>1.2824427480916032</v>
      </c>
      <c r="AT485">
        <f>VLOOKUP(Table1[[#This Row],[பதிலளித்தவரின் வயது/Age Group]]&amp;Table1[[#This Row],[பாலினம்/Gender]],Factor!$A$45:$G$53,7,0)</f>
        <v>0.95454545454545459</v>
      </c>
      <c r="AU48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85">
        <f>VLOOKUP(Table1[[#This Row],[Rev Caste]],Factor!$F$59:$I$68,4,0)</f>
        <v>5.9154929577464786E-2</v>
      </c>
      <c r="AW485">
        <f>Table1[[#This Row],[2021 Ae Factor]]*Table1[[#This Row],[Age &amp; Gender Factor]]</f>
        <v>1.9102362971007465</v>
      </c>
      <c r="AX485">
        <f t="shared" si="24"/>
        <v>10.6904933</v>
      </c>
      <c r="AY485">
        <f t="shared" si="25"/>
        <v>78.7334867</v>
      </c>
    </row>
    <row r="486" spans="1:51" x14ac:dyDescent="0.25">
      <c r="A486" s="12" t="s">
        <v>2958</v>
      </c>
      <c r="B486" s="12" t="s">
        <v>2959</v>
      </c>
      <c r="C486" s="13">
        <v>45877</v>
      </c>
      <c r="D486" s="12" t="s">
        <v>2960</v>
      </c>
      <c r="E486" s="12" t="s">
        <v>2944</v>
      </c>
      <c r="F486" s="12" t="s">
        <v>2961</v>
      </c>
      <c r="G486" s="12">
        <v>603</v>
      </c>
      <c r="H486" s="12" t="s">
        <v>37</v>
      </c>
      <c r="I486" s="12" t="s">
        <v>1291</v>
      </c>
      <c r="J486" s="12" t="s">
        <v>1292</v>
      </c>
      <c r="K486" s="12" t="s">
        <v>51</v>
      </c>
      <c r="L486" s="12" t="s">
        <v>2165</v>
      </c>
      <c r="M486" s="12" t="s">
        <v>2176</v>
      </c>
      <c r="N486" s="12" t="s">
        <v>2962</v>
      </c>
      <c r="O486" s="12" t="s">
        <v>136</v>
      </c>
      <c r="P486" s="12">
        <v>6385917135</v>
      </c>
      <c r="Q486" s="12" t="s">
        <v>39</v>
      </c>
      <c r="R486" s="12" t="s">
        <v>57</v>
      </c>
      <c r="S486" s="12" t="s">
        <v>114</v>
      </c>
      <c r="T486" s="12" t="s">
        <v>138</v>
      </c>
      <c r="U486" s="12" t="s">
        <v>302</v>
      </c>
      <c r="V486" s="12" t="s">
        <v>166</v>
      </c>
      <c r="W486" s="1" t="s">
        <v>441</v>
      </c>
      <c r="X486" s="12" t="s">
        <v>63</v>
      </c>
      <c r="Y486" s="12" t="s">
        <v>38</v>
      </c>
      <c r="Z486" s="12" t="s">
        <v>64</v>
      </c>
      <c r="AA486" s="12" t="s">
        <v>38</v>
      </c>
      <c r="AB486" s="12" t="s">
        <v>65</v>
      </c>
      <c r="AC486" s="12" t="s">
        <v>86</v>
      </c>
      <c r="AD486" s="12" t="s">
        <v>67</v>
      </c>
      <c r="AE486" s="12" t="s">
        <v>68</v>
      </c>
      <c r="AF486" s="12" t="s">
        <v>69</v>
      </c>
      <c r="AG486" s="12" t="s">
        <v>118</v>
      </c>
      <c r="AH486" s="12" t="s">
        <v>38</v>
      </c>
      <c r="AI486" s="12" t="s">
        <v>38</v>
      </c>
      <c r="AJ486" s="12" t="s">
        <v>38</v>
      </c>
      <c r="AK486" s="12" t="s">
        <v>38</v>
      </c>
      <c r="AL486" s="12" t="s">
        <v>38</v>
      </c>
      <c r="AM486" s="12" t="s">
        <v>43</v>
      </c>
      <c r="AN486" s="1" t="s">
        <v>2243</v>
      </c>
      <c r="AO486" t="str">
        <f>IF(Table1[[#This Row],[Audio Duration (in secs)]]&gt;180,"Greater than 3 Minutes","Less than 3 Minutes")</f>
        <v>Greater than 3 Minutes</v>
      </c>
      <c r="AP48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6" t="str">
        <f>IFERROR(VLOOKUP(Table1[[#This Row],[சாதி/Caste]],MApping!$E$1:$F$10,2,0),"Others")</f>
        <v>Others</v>
      </c>
      <c r="AR486">
        <f>VLOOKUP(Table1[[#This Row],[பாலினம்/Gender]],Factor!$F$26:$I$28,4,0)</f>
        <v>0.8936170212765957</v>
      </c>
      <c r="AS486">
        <f>VLOOKUP(Table1[[#This Row],[பதிலளித்தவரின் வயது/Age Group]],Factor!$F$35:$I$39,4,0)</f>
        <v>0.84</v>
      </c>
      <c r="AT486">
        <f>VLOOKUP(Table1[[#This Row],[பதிலளித்தவரின் வயது/Age Group]]&amp;Table1[[#This Row],[பாலினம்/Gender]],Factor!$A$45:$G$53,7,0)</f>
        <v>0.875</v>
      </c>
      <c r="AU48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86">
        <f>VLOOKUP(Table1[[#This Row],[Rev Caste]],Factor!$F$59:$I$68,4,0)</f>
        <v>5.9154929577464786E-2</v>
      </c>
      <c r="AW486">
        <f>Table1[[#This Row],[2021 Ae Factor]]*Table1[[#This Row],[Age &amp; Gender Factor]]</f>
        <v>0.875</v>
      </c>
      <c r="AX486">
        <f t="shared" si="24"/>
        <v>10.6982176</v>
      </c>
      <c r="AY486">
        <f t="shared" si="25"/>
        <v>78.727510300000006</v>
      </c>
    </row>
    <row r="487" spans="1:51" x14ac:dyDescent="0.25">
      <c r="A487" s="12" t="s">
        <v>2963</v>
      </c>
      <c r="B487" s="12" t="s">
        <v>2964</v>
      </c>
      <c r="C487" s="13">
        <v>45877</v>
      </c>
      <c r="D487" s="12" t="s">
        <v>2965</v>
      </c>
      <c r="E487" s="12" t="s">
        <v>2966</v>
      </c>
      <c r="F487" s="12" t="s">
        <v>2967</v>
      </c>
      <c r="G487" s="12">
        <v>234</v>
      </c>
      <c r="H487" s="12" t="s">
        <v>37</v>
      </c>
      <c r="I487" s="12" t="s">
        <v>1283</v>
      </c>
      <c r="J487" s="12" t="s">
        <v>1284</v>
      </c>
      <c r="K487" s="12" t="s">
        <v>51</v>
      </c>
      <c r="L487" s="12" t="s">
        <v>2165</v>
      </c>
      <c r="M487" s="12" t="s">
        <v>2176</v>
      </c>
      <c r="N487" s="12" t="s">
        <v>2968</v>
      </c>
      <c r="O487" s="12" t="s">
        <v>136</v>
      </c>
      <c r="P487" s="12">
        <v>9781523622</v>
      </c>
      <c r="Q487" s="12" t="s">
        <v>82</v>
      </c>
      <c r="R487" s="12" t="s">
        <v>98</v>
      </c>
      <c r="S487" s="12" t="s">
        <v>58</v>
      </c>
      <c r="T487" s="12" t="s">
        <v>99</v>
      </c>
      <c r="U487" s="12" t="s">
        <v>84</v>
      </c>
      <c r="V487" s="12" t="s">
        <v>100</v>
      </c>
      <c r="W487" s="12" t="s">
        <v>101</v>
      </c>
      <c r="X487" s="12" t="s">
        <v>63</v>
      </c>
      <c r="Y487" s="12" t="s">
        <v>38</v>
      </c>
      <c r="Z487" s="12" t="s">
        <v>127</v>
      </c>
      <c r="AA487" s="12" t="s">
        <v>61</v>
      </c>
      <c r="AB487" s="12" t="s">
        <v>65</v>
      </c>
      <c r="AC487" s="12" t="s">
        <v>128</v>
      </c>
      <c r="AD487" s="12" t="s">
        <v>103</v>
      </c>
      <c r="AE487" s="12" t="s">
        <v>102</v>
      </c>
      <c r="AF487" s="12" t="s">
        <v>69</v>
      </c>
      <c r="AG487" s="12" t="s">
        <v>118</v>
      </c>
      <c r="AH487" s="12" t="s">
        <v>38</v>
      </c>
      <c r="AI487" s="12" t="s">
        <v>38</v>
      </c>
      <c r="AJ487" s="12" t="s">
        <v>38</v>
      </c>
      <c r="AK487" s="12" t="s">
        <v>38</v>
      </c>
      <c r="AL487" s="12" t="s">
        <v>38</v>
      </c>
      <c r="AM487" s="12" t="s">
        <v>43</v>
      </c>
      <c r="AN487" s="1" t="s">
        <v>2243</v>
      </c>
      <c r="AO487" t="str">
        <f>IF(Table1[[#This Row],[Audio Duration (in secs)]]&gt;180,"Greater than 3 Minutes","Less than 3 Minutes")</f>
        <v>Greater than 3 Minutes</v>
      </c>
      <c r="AP48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87" t="str">
        <f>IFERROR(VLOOKUP(Table1[[#This Row],[சாதி/Caste]],MApping!$E$1:$F$10,2,0),"Others")</f>
        <v>Others</v>
      </c>
      <c r="AR487">
        <f>VLOOKUP(Table1[[#This Row],[பாலினம்/Gender]],Factor!$F$26:$I$28,4,0)</f>
        <v>0.8936170212765957</v>
      </c>
      <c r="AS487">
        <f>VLOOKUP(Table1[[#This Row],[பதிலளித்தவரின் வயது/Age Group]],Factor!$F$35:$I$39,4,0)</f>
        <v>0.84848484848484851</v>
      </c>
      <c r="AT487">
        <f>VLOOKUP(Table1[[#This Row],[பதிலளித்தவரின் வயது/Age Group]]&amp;Table1[[#This Row],[பாலினம்/Gender]],Factor!$A$45:$G$53,7,0)</f>
        <v>0.70000000000000007</v>
      </c>
      <c r="AU48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87">
        <f>VLOOKUP(Table1[[#This Row],[Rev Caste]],Factor!$F$59:$I$68,4,0)</f>
        <v>5.9154929577464786E-2</v>
      </c>
      <c r="AW487">
        <f>Table1[[#This Row],[2021 Ae Factor]]*Table1[[#This Row],[Age &amp; Gender Factor]]</f>
        <v>1.4008399512072141</v>
      </c>
      <c r="AX487">
        <f t="shared" si="24"/>
        <v>10.6950483</v>
      </c>
      <c r="AY487">
        <f t="shared" si="25"/>
        <v>78.724976699999999</v>
      </c>
    </row>
    <row r="488" spans="1:51" x14ac:dyDescent="0.25">
      <c r="A488" s="12" t="s">
        <v>2969</v>
      </c>
      <c r="B488" s="12" t="s">
        <v>2970</v>
      </c>
      <c r="C488" s="13">
        <v>45877</v>
      </c>
      <c r="D488" s="12" t="s">
        <v>2971</v>
      </c>
      <c r="E488" s="12" t="s">
        <v>2944</v>
      </c>
      <c r="F488" s="12" t="s">
        <v>2972</v>
      </c>
      <c r="G488" s="12">
        <v>288</v>
      </c>
      <c r="H488" s="12" t="s">
        <v>37</v>
      </c>
      <c r="I488" s="12" t="s">
        <v>1291</v>
      </c>
      <c r="J488" s="12" t="s">
        <v>1292</v>
      </c>
      <c r="K488" s="12" t="s">
        <v>51</v>
      </c>
      <c r="L488" s="12" t="s">
        <v>2165</v>
      </c>
      <c r="M488" s="12" t="s">
        <v>2176</v>
      </c>
      <c r="N488" s="12" t="s">
        <v>2973</v>
      </c>
      <c r="O488" s="12" t="s">
        <v>136</v>
      </c>
      <c r="P488" s="12">
        <v>9786568517</v>
      </c>
      <c r="Q488" s="12" t="s">
        <v>39</v>
      </c>
      <c r="R488" s="12" t="s">
        <v>57</v>
      </c>
      <c r="S488" s="12" t="s">
        <v>114</v>
      </c>
      <c r="T488" s="12" t="s">
        <v>138</v>
      </c>
      <c r="U488" s="12" t="s">
        <v>60</v>
      </c>
      <c r="V488" s="12" t="s">
        <v>61</v>
      </c>
      <c r="W488" s="1" t="s">
        <v>441</v>
      </c>
      <c r="X488" s="12" t="s">
        <v>296</v>
      </c>
      <c r="Y488" s="12" t="s">
        <v>38</v>
      </c>
      <c r="Z488" s="12" t="s">
        <v>64</v>
      </c>
      <c r="AA488" s="12" t="s">
        <v>38</v>
      </c>
      <c r="AB488" s="12" t="s">
        <v>65</v>
      </c>
      <c r="AC488" s="12" t="s">
        <v>86</v>
      </c>
      <c r="AD488" s="12" t="s">
        <v>67</v>
      </c>
      <c r="AE488" s="12" t="s">
        <v>68</v>
      </c>
      <c r="AF488" s="12" t="s">
        <v>117</v>
      </c>
      <c r="AG488" s="12" t="s">
        <v>118</v>
      </c>
      <c r="AH488" s="12" t="s">
        <v>38</v>
      </c>
      <c r="AI488" s="12" t="s">
        <v>38</v>
      </c>
      <c r="AJ488" s="12" t="s">
        <v>38</v>
      </c>
      <c r="AK488" s="12" t="s">
        <v>38</v>
      </c>
      <c r="AL488" s="12" t="s">
        <v>38</v>
      </c>
      <c r="AM488" s="12" t="s">
        <v>43</v>
      </c>
      <c r="AN488" s="1" t="s">
        <v>2243</v>
      </c>
      <c r="AO488" t="str">
        <f>IF(Table1[[#This Row],[Audio Duration (in secs)]]&gt;180,"Greater than 3 Minutes","Less than 3 Minutes")</f>
        <v>Greater than 3 Minutes</v>
      </c>
      <c r="AP48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88" t="str">
        <f>IFERROR(VLOOKUP(Table1[[#This Row],[சாதி/Caste]],MApping!$E$1:$F$10,2,0),"Others")</f>
        <v>Others</v>
      </c>
      <c r="AR488">
        <f>VLOOKUP(Table1[[#This Row],[பாலினம்/Gender]],Factor!$F$26:$I$28,4,0)</f>
        <v>0.8936170212765957</v>
      </c>
      <c r="AS488">
        <f>VLOOKUP(Table1[[#This Row],[பதிலளித்தவரின் வயது/Age Group]],Factor!$F$35:$I$39,4,0)</f>
        <v>0.84</v>
      </c>
      <c r="AT488">
        <f>VLOOKUP(Table1[[#This Row],[பதிலளித்தவரின் வயது/Age Group]]&amp;Table1[[#This Row],[பாலினம்/Gender]],Factor!$A$45:$G$53,7,0)</f>
        <v>0.875</v>
      </c>
      <c r="AU48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8">
        <f>VLOOKUP(Table1[[#This Row],[Rev Caste]],Factor!$F$59:$I$68,4,0)</f>
        <v>5.9154929577464786E-2</v>
      </c>
      <c r="AW488">
        <f>Table1[[#This Row],[2021 Ae Factor]]*Table1[[#This Row],[Age &amp; Gender Factor]]</f>
        <v>0.5179419497505795</v>
      </c>
      <c r="AX488">
        <f t="shared" si="24"/>
        <v>10.6979559</v>
      </c>
      <c r="AY488">
        <f t="shared" si="25"/>
        <v>78.727571999999995</v>
      </c>
    </row>
    <row r="489" spans="1:51" x14ac:dyDescent="0.25">
      <c r="A489" s="12" t="s">
        <v>2974</v>
      </c>
      <c r="B489" s="12" t="s">
        <v>2975</v>
      </c>
      <c r="C489" s="13">
        <v>45877</v>
      </c>
      <c r="D489" s="12" t="s">
        <v>2976</v>
      </c>
      <c r="E489" s="12" t="s">
        <v>2977</v>
      </c>
      <c r="F489" s="12" t="s">
        <v>2978</v>
      </c>
      <c r="G489" s="12">
        <v>277</v>
      </c>
      <c r="H489" s="12" t="s">
        <v>37</v>
      </c>
      <c r="I489" s="12" t="s">
        <v>1291</v>
      </c>
      <c r="J489" s="12" t="s">
        <v>1292</v>
      </c>
      <c r="K489" s="12" t="s">
        <v>51</v>
      </c>
      <c r="L489" s="12" t="s">
        <v>2165</v>
      </c>
      <c r="M489" s="12" t="s">
        <v>2176</v>
      </c>
      <c r="N489" s="12" t="s">
        <v>2979</v>
      </c>
      <c r="O489" s="12" t="s">
        <v>136</v>
      </c>
      <c r="P489" s="12">
        <v>8870173298</v>
      </c>
      <c r="Q489" s="12" t="s">
        <v>82</v>
      </c>
      <c r="R489" s="12" t="s">
        <v>137</v>
      </c>
      <c r="S489" s="12" t="s">
        <v>58</v>
      </c>
      <c r="T489" s="12" t="s">
        <v>59</v>
      </c>
      <c r="U489" s="12" t="s">
        <v>60</v>
      </c>
      <c r="V489" s="12" t="s">
        <v>61</v>
      </c>
      <c r="W489" s="12" t="s">
        <v>62</v>
      </c>
      <c r="X489" s="12" t="s">
        <v>296</v>
      </c>
      <c r="Y489" s="12" t="s">
        <v>38</v>
      </c>
      <c r="Z489" s="12" t="s">
        <v>64</v>
      </c>
      <c r="AA489" s="12" t="s">
        <v>38</v>
      </c>
      <c r="AB489" s="12" t="s">
        <v>65</v>
      </c>
      <c r="AC489" s="12" t="s">
        <v>86</v>
      </c>
      <c r="AD489" s="12" t="s">
        <v>67</v>
      </c>
      <c r="AE489" s="12" t="s">
        <v>68</v>
      </c>
      <c r="AF489" s="12" t="s">
        <v>117</v>
      </c>
      <c r="AG489" s="12" t="s">
        <v>89</v>
      </c>
      <c r="AH489" s="12" t="s">
        <v>130</v>
      </c>
      <c r="AI489" s="12" t="s">
        <v>38</v>
      </c>
      <c r="AJ489" s="12" t="s">
        <v>38</v>
      </c>
      <c r="AK489" s="12" t="s">
        <v>38</v>
      </c>
      <c r="AL489" s="12" t="s">
        <v>38</v>
      </c>
      <c r="AM489" s="12" t="s">
        <v>43</v>
      </c>
      <c r="AN489" s="1" t="s">
        <v>2243</v>
      </c>
      <c r="AO489" t="str">
        <f>IF(Table1[[#This Row],[Audio Duration (in secs)]]&gt;180,"Greater than 3 Minutes","Less than 3 Minutes")</f>
        <v>Greater than 3 Minutes</v>
      </c>
      <c r="AP48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89" t="str">
        <f>IFERROR(VLOOKUP(Table1[[#This Row],[சாதி/Caste]],MApping!$E$1:$F$10,2,0),"Others")</f>
        <v>CHRISTIAN</v>
      </c>
      <c r="AR489">
        <f>VLOOKUP(Table1[[#This Row],[பாலினம்/Gender]],Factor!$F$26:$I$28,4,0)</f>
        <v>0.8936170212765957</v>
      </c>
      <c r="AS489">
        <f>VLOOKUP(Table1[[#This Row],[பதிலளித்தவரின் வயது/Age Group]],Factor!$F$35:$I$39,4,0)</f>
        <v>0.84848484848484851</v>
      </c>
      <c r="AT489">
        <f>VLOOKUP(Table1[[#This Row],[பதிலளித்தவரின் வயது/Age Group]]&amp;Table1[[#This Row],[பாலினம்/Gender]],Factor!$A$45:$G$53,7,0)</f>
        <v>0.70000000000000007</v>
      </c>
      <c r="AU48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89">
        <f>VLOOKUP(Table1[[#This Row],[Rev Caste]],Factor!$F$59:$I$68,4,0)</f>
        <v>0.76363636363636367</v>
      </c>
      <c r="AW489">
        <f>Table1[[#This Row],[2021 Ae Factor]]*Table1[[#This Row],[Age &amp; Gender Factor]]</f>
        <v>0.41435355980046362</v>
      </c>
      <c r="AX489">
        <f t="shared" si="24"/>
        <v>10.6980465</v>
      </c>
      <c r="AY489">
        <f t="shared" si="25"/>
        <v>78.727756400000004</v>
      </c>
    </row>
    <row r="490" spans="1:51" x14ac:dyDescent="0.25">
      <c r="A490" s="12" t="s">
        <v>2980</v>
      </c>
      <c r="B490" s="12" t="s">
        <v>2981</v>
      </c>
      <c r="C490" s="13">
        <v>45877</v>
      </c>
      <c r="D490" s="12" t="s">
        <v>2982</v>
      </c>
      <c r="E490" s="12" t="s">
        <v>2944</v>
      </c>
      <c r="F490" s="12" t="s">
        <v>2983</v>
      </c>
      <c r="G490" s="12">
        <v>218</v>
      </c>
      <c r="H490" s="12" t="s">
        <v>37</v>
      </c>
      <c r="I490" s="12" t="s">
        <v>1283</v>
      </c>
      <c r="J490" s="12" t="s">
        <v>1284</v>
      </c>
      <c r="K490" s="12" t="s">
        <v>51</v>
      </c>
      <c r="L490" s="12" t="s">
        <v>2165</v>
      </c>
      <c r="M490" s="12" t="s">
        <v>2176</v>
      </c>
      <c r="N490" s="12" t="s">
        <v>2984</v>
      </c>
      <c r="O490" s="12" t="s">
        <v>55</v>
      </c>
      <c r="P490" s="12">
        <v>9965816240</v>
      </c>
      <c r="Q490" s="12" t="s">
        <v>56</v>
      </c>
      <c r="R490" s="12" t="s">
        <v>125</v>
      </c>
      <c r="S490" s="12" t="s">
        <v>58</v>
      </c>
      <c r="T490" s="12" t="s">
        <v>138</v>
      </c>
      <c r="U490" s="12" t="s">
        <v>60</v>
      </c>
      <c r="V490" s="12" t="s">
        <v>61</v>
      </c>
      <c r="W490" s="12" t="s">
        <v>62</v>
      </c>
      <c r="X490" s="12" t="s">
        <v>102</v>
      </c>
      <c r="Y490" s="12" t="s">
        <v>289</v>
      </c>
      <c r="Z490" s="12" t="s">
        <v>64</v>
      </c>
      <c r="AA490" s="12" t="s">
        <v>38</v>
      </c>
      <c r="AB490" s="12" t="s">
        <v>65</v>
      </c>
      <c r="AC490" s="12" t="s">
        <v>86</v>
      </c>
      <c r="AD490" s="12" t="s">
        <v>67</v>
      </c>
      <c r="AE490" s="12" t="s">
        <v>68</v>
      </c>
      <c r="AF490" s="12" t="s">
        <v>419</v>
      </c>
      <c r="AG490" s="12" t="s">
        <v>118</v>
      </c>
      <c r="AH490" s="12" t="s">
        <v>130</v>
      </c>
      <c r="AI490" s="12" t="s">
        <v>38</v>
      </c>
      <c r="AJ490" s="12" t="s">
        <v>38</v>
      </c>
      <c r="AK490" s="12" t="s">
        <v>38</v>
      </c>
      <c r="AL490" s="12" t="s">
        <v>38</v>
      </c>
      <c r="AM490" s="12" t="s">
        <v>43</v>
      </c>
      <c r="AN490" s="1" t="s">
        <v>2243</v>
      </c>
      <c r="AO490" t="str">
        <f>IF(Table1[[#This Row],[Audio Duration (in secs)]]&gt;180,"Greater than 3 Minutes","Less than 3 Minutes")</f>
        <v>Greater than 3 Minutes</v>
      </c>
      <c r="AP49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0" t="str">
        <f>IFERROR(VLOOKUP(Table1[[#This Row],[சாதி/Caste]],MApping!$E$1:$F$10,2,0),"Others")</f>
        <v>CHRISTIAN</v>
      </c>
      <c r="AR490">
        <f>VLOOKUP(Table1[[#This Row],[பாலினம்/Gender]],Factor!$F$26:$I$28,4,0)</f>
        <v>1.1351351351351351</v>
      </c>
      <c r="AS490">
        <f>VLOOKUP(Table1[[#This Row],[பதிலளித்தவரின் வயது/Age Group]],Factor!$F$35:$I$39,4,0)</f>
        <v>1.2824427480916032</v>
      </c>
      <c r="AT490">
        <f>VLOOKUP(Table1[[#This Row],[பதிலளித்தவரின் வயது/Age Group]]&amp;Table1[[#This Row],[பாலினம்/Gender]],Factor!$A$45:$G$53,7,0)</f>
        <v>1.9534883720930234</v>
      </c>
      <c r="AU49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90">
        <f>VLOOKUP(Table1[[#This Row],[Rev Caste]],Factor!$F$59:$I$68,4,0)</f>
        <v>0.76363636363636367</v>
      </c>
      <c r="AW490">
        <f>Table1[[#This Row],[2021 Ae Factor]]*Table1[[#This Row],[Age &amp; Gender Factor]]</f>
        <v>1.1563355157222239</v>
      </c>
      <c r="AX490">
        <f t="shared" si="24"/>
        <v>10.6979316</v>
      </c>
      <c r="AY490">
        <f t="shared" si="25"/>
        <v>78.727734999999996</v>
      </c>
    </row>
    <row r="491" spans="1:51" x14ac:dyDescent="0.25">
      <c r="A491" s="12" t="s">
        <v>2985</v>
      </c>
      <c r="B491" s="12" t="s">
        <v>2986</v>
      </c>
      <c r="C491" s="13">
        <v>45877</v>
      </c>
      <c r="D491" s="12" t="s">
        <v>2987</v>
      </c>
      <c r="E491" s="12" t="s">
        <v>2977</v>
      </c>
      <c r="F491" s="12" t="s">
        <v>2988</v>
      </c>
      <c r="G491" s="12">
        <v>326</v>
      </c>
      <c r="H491" s="12" t="s">
        <v>37</v>
      </c>
      <c r="I491" s="12" t="s">
        <v>1291</v>
      </c>
      <c r="J491" s="12" t="s">
        <v>1292</v>
      </c>
      <c r="K491" s="12" t="s">
        <v>51</v>
      </c>
      <c r="L491" s="12" t="s">
        <v>2165</v>
      </c>
      <c r="M491" s="12" t="s">
        <v>2176</v>
      </c>
      <c r="N491" s="12" t="s">
        <v>2989</v>
      </c>
      <c r="O491" s="12" t="s">
        <v>55</v>
      </c>
      <c r="P491" s="12">
        <v>8098216062</v>
      </c>
      <c r="Q491" s="12" t="s">
        <v>361</v>
      </c>
      <c r="R491" s="12" t="s">
        <v>57</v>
      </c>
      <c r="S491" s="12" t="s">
        <v>114</v>
      </c>
      <c r="T491" s="12" t="s">
        <v>138</v>
      </c>
      <c r="U491" s="12" t="s">
        <v>302</v>
      </c>
      <c r="V491" s="12" t="s">
        <v>100</v>
      </c>
      <c r="W491" s="12" t="s">
        <v>62</v>
      </c>
      <c r="X491" s="12" t="s">
        <v>63</v>
      </c>
      <c r="Y491" s="12" t="s">
        <v>38</v>
      </c>
      <c r="Z491" s="12" t="s">
        <v>64</v>
      </c>
      <c r="AA491" s="12" t="s">
        <v>38</v>
      </c>
      <c r="AB491" s="12" t="s">
        <v>65</v>
      </c>
      <c r="AC491" s="12" t="s">
        <v>86</v>
      </c>
      <c r="AD491" s="12" t="s">
        <v>67</v>
      </c>
      <c r="AE491" s="12" t="s">
        <v>68</v>
      </c>
      <c r="AF491" s="12" t="s">
        <v>69</v>
      </c>
      <c r="AG491" s="12" t="s">
        <v>89</v>
      </c>
      <c r="AH491" s="12" t="s">
        <v>38</v>
      </c>
      <c r="AI491" s="12" t="s">
        <v>38</v>
      </c>
      <c r="AJ491" s="12" t="s">
        <v>38</v>
      </c>
      <c r="AK491" s="12" t="s">
        <v>38</v>
      </c>
      <c r="AL491" s="12" t="s">
        <v>38</v>
      </c>
      <c r="AM491" s="12" t="s">
        <v>43</v>
      </c>
      <c r="AN491" s="1" t="s">
        <v>2243</v>
      </c>
      <c r="AO491" t="str">
        <f>IF(Table1[[#This Row],[Audio Duration (in secs)]]&gt;180,"Greater than 3 Minutes","Less than 3 Minutes")</f>
        <v>Greater than 3 Minutes</v>
      </c>
      <c r="AP49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91" t="str">
        <f>IFERROR(VLOOKUP(Table1[[#This Row],[சாதி/Caste]],MApping!$E$1:$F$10,2,0),"Others")</f>
        <v>Others</v>
      </c>
      <c r="AR491">
        <f>VLOOKUP(Table1[[#This Row],[பாலினம்/Gender]],Factor!$F$26:$I$28,4,0)</f>
        <v>1.1351351351351351</v>
      </c>
      <c r="AS491">
        <f>VLOOKUP(Table1[[#This Row],[பதிலளித்தவரின் வயது/Age Group]],Factor!$F$35:$I$39,4,0)</f>
        <v>0.96923076923076912</v>
      </c>
      <c r="AT491">
        <f>VLOOKUP(Table1[[#This Row],[பதிலளித்தவரின் வயது/Age Group]]&amp;Table1[[#This Row],[பாலினம்/Gender]],Factor!$A$45:$G$53,7,0)</f>
        <v>0.82894736842105265</v>
      </c>
      <c r="AU49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91">
        <f>VLOOKUP(Table1[[#This Row],[Rev Caste]],Factor!$F$59:$I$68,4,0)</f>
        <v>5.9154929577464786E-2</v>
      </c>
      <c r="AW491">
        <f>Table1[[#This Row],[2021 Ae Factor]]*Table1[[#This Row],[Age &amp; Gender Factor]]</f>
        <v>1.6588894159032797</v>
      </c>
      <c r="AX491">
        <f t="shared" si="24"/>
        <v>10.698414100000001</v>
      </c>
      <c r="AY491">
        <f t="shared" si="25"/>
        <v>78.727993100000006</v>
      </c>
    </row>
    <row r="492" spans="1:51" x14ac:dyDescent="0.25">
      <c r="A492" s="12" t="s">
        <v>2990</v>
      </c>
      <c r="B492" s="12" t="s">
        <v>2991</v>
      </c>
      <c r="C492" s="13">
        <v>45877</v>
      </c>
      <c r="D492" s="12" t="s">
        <v>2992</v>
      </c>
      <c r="E492" s="12" t="s">
        <v>2977</v>
      </c>
      <c r="F492" s="12" t="s">
        <v>2993</v>
      </c>
      <c r="G492" s="12">
        <v>263</v>
      </c>
      <c r="H492" s="12" t="s">
        <v>37</v>
      </c>
      <c r="I492" s="12" t="s">
        <v>1283</v>
      </c>
      <c r="J492" s="12" t="s">
        <v>1284</v>
      </c>
      <c r="K492" s="12" t="s">
        <v>51</v>
      </c>
      <c r="L492" s="12" t="s">
        <v>2165</v>
      </c>
      <c r="M492" s="12" t="s">
        <v>2176</v>
      </c>
      <c r="N492" s="12" t="s">
        <v>2994</v>
      </c>
      <c r="O492" s="12" t="s">
        <v>55</v>
      </c>
      <c r="P492" s="12">
        <v>7825922483</v>
      </c>
      <c r="Q492" s="12" t="s">
        <v>361</v>
      </c>
      <c r="R492" s="12" t="s">
        <v>57</v>
      </c>
      <c r="S492" s="12" t="s">
        <v>58</v>
      </c>
      <c r="T492" s="12" t="s">
        <v>138</v>
      </c>
      <c r="U492" s="12" t="s">
        <v>302</v>
      </c>
      <c r="V492" s="12" t="s">
        <v>100</v>
      </c>
      <c r="W492" s="1" t="s">
        <v>441</v>
      </c>
      <c r="X492" s="12" t="s">
        <v>296</v>
      </c>
      <c r="Y492" s="12" t="s">
        <v>38</v>
      </c>
      <c r="Z492" s="12" t="s">
        <v>64</v>
      </c>
      <c r="AA492" s="12" t="s">
        <v>38</v>
      </c>
      <c r="AB492" s="12" t="s">
        <v>65</v>
      </c>
      <c r="AC492" s="12" t="s">
        <v>86</v>
      </c>
      <c r="AD492" s="12" t="s">
        <v>103</v>
      </c>
      <c r="AE492" s="12" t="s">
        <v>102</v>
      </c>
      <c r="AF492" s="12" t="s">
        <v>104</v>
      </c>
      <c r="AG492" s="12" t="s">
        <v>89</v>
      </c>
      <c r="AH492" s="12" t="s">
        <v>38</v>
      </c>
      <c r="AI492" s="12" t="s">
        <v>38</v>
      </c>
      <c r="AJ492" s="12" t="s">
        <v>38</v>
      </c>
      <c r="AK492" s="12" t="s">
        <v>38</v>
      </c>
      <c r="AL492" s="12" t="s">
        <v>38</v>
      </c>
      <c r="AM492" s="12" t="s">
        <v>43</v>
      </c>
      <c r="AN492" s="1" t="s">
        <v>2243</v>
      </c>
      <c r="AO492" t="str">
        <f>IF(Table1[[#This Row],[Audio Duration (in secs)]]&gt;180,"Greater than 3 Minutes","Less than 3 Minutes")</f>
        <v>Greater than 3 Minutes</v>
      </c>
      <c r="AP49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Others</v>
      </c>
      <c r="AQ492" t="str">
        <f>IFERROR(VLOOKUP(Table1[[#This Row],[சாதி/Caste]],MApping!$E$1:$F$10,2,0),"Others")</f>
        <v>Others</v>
      </c>
      <c r="AR492">
        <f>VLOOKUP(Table1[[#This Row],[பாலினம்/Gender]],Factor!$F$26:$I$28,4,0)</f>
        <v>1.1351351351351351</v>
      </c>
      <c r="AS492">
        <f>VLOOKUP(Table1[[#This Row],[பதிலளித்தவரின் வயது/Age Group]],Factor!$F$35:$I$39,4,0)</f>
        <v>0.96923076923076912</v>
      </c>
      <c r="AT492">
        <f>VLOOKUP(Table1[[#This Row],[பதிலளித்தவரின் வயது/Age Group]]&amp;Table1[[#This Row],[பாலினம்/Gender]],Factor!$A$45:$G$53,7,0)</f>
        <v>0.82894736842105265</v>
      </c>
      <c r="AU49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92">
        <f>VLOOKUP(Table1[[#This Row],[Rev Caste]],Factor!$F$59:$I$68,4,0)</f>
        <v>5.9154929577464786E-2</v>
      </c>
      <c r="AW492">
        <f>Table1[[#This Row],[2021 Ae Factor]]*Table1[[#This Row],[Age &amp; Gender Factor]]</f>
        <v>1.6588894159032797</v>
      </c>
      <c r="AX492">
        <f t="shared" si="24"/>
        <v>10.698416699999999</v>
      </c>
      <c r="AY492">
        <f t="shared" si="25"/>
        <v>78.728098299999999</v>
      </c>
    </row>
    <row r="493" spans="1:51" x14ac:dyDescent="0.25">
      <c r="A493" s="12" t="s">
        <v>2995</v>
      </c>
      <c r="B493" s="12" t="s">
        <v>2996</v>
      </c>
      <c r="C493" s="13">
        <v>45877</v>
      </c>
      <c r="D493" s="12" t="s">
        <v>2997</v>
      </c>
      <c r="E493" s="12" t="s">
        <v>2977</v>
      </c>
      <c r="F493" s="12" t="s">
        <v>2998</v>
      </c>
      <c r="G493" s="12">
        <v>241</v>
      </c>
      <c r="H493" s="12" t="s">
        <v>37</v>
      </c>
      <c r="I493" s="12" t="s">
        <v>1283</v>
      </c>
      <c r="J493" s="12" t="s">
        <v>1284</v>
      </c>
      <c r="K493" s="12" t="s">
        <v>51</v>
      </c>
      <c r="L493" s="12" t="s">
        <v>2165</v>
      </c>
      <c r="M493" s="12" t="s">
        <v>2176</v>
      </c>
      <c r="N493" s="12" t="s">
        <v>669</v>
      </c>
      <c r="O493" s="12" t="s">
        <v>136</v>
      </c>
      <c r="P493" s="12">
        <v>9727806183</v>
      </c>
      <c r="Q493" s="12" t="s">
        <v>56</v>
      </c>
      <c r="R493" s="12" t="s">
        <v>137</v>
      </c>
      <c r="S493" s="12" t="s">
        <v>58</v>
      </c>
      <c r="T493" s="12" t="s">
        <v>59</v>
      </c>
      <c r="U493" s="12" t="s">
        <v>302</v>
      </c>
      <c r="V493" s="12" t="s">
        <v>100</v>
      </c>
      <c r="W493" s="12" t="s">
        <v>101</v>
      </c>
      <c r="X493" s="12" t="s">
        <v>102</v>
      </c>
      <c r="Y493" s="12" t="s">
        <v>96</v>
      </c>
      <c r="Z493" s="12" t="s">
        <v>64</v>
      </c>
      <c r="AA493" s="12" t="s">
        <v>38</v>
      </c>
      <c r="AB493" s="12" t="s">
        <v>59</v>
      </c>
      <c r="AC493" s="12" t="s">
        <v>66</v>
      </c>
      <c r="AD493" s="12" t="s">
        <v>103</v>
      </c>
      <c r="AE493" s="12" t="s">
        <v>68</v>
      </c>
      <c r="AF493" s="12" t="s">
        <v>383</v>
      </c>
      <c r="AG493" s="12" t="s">
        <v>89</v>
      </c>
      <c r="AH493" s="12" t="s">
        <v>38</v>
      </c>
      <c r="AI493" s="12" t="s">
        <v>38</v>
      </c>
      <c r="AJ493" s="12" t="s">
        <v>38</v>
      </c>
      <c r="AK493" s="12" t="s">
        <v>38</v>
      </c>
      <c r="AL493" s="12" t="s">
        <v>38</v>
      </c>
      <c r="AM493" s="12" t="s">
        <v>43</v>
      </c>
      <c r="AN493" s="1" t="s">
        <v>2243</v>
      </c>
      <c r="AO493" t="str">
        <f>IF(Table1[[#This Row],[Audio Duration (in secs)]]&gt;180,"Greater than 3 Minutes","Less than 3 Minutes")</f>
        <v>Greater than 3 Minutes</v>
      </c>
      <c r="AP49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3" t="str">
        <f>IFERROR(VLOOKUP(Table1[[#This Row],[சாதி/Caste]],MApping!$E$1:$F$10,2,0),"Others")</f>
        <v>Others</v>
      </c>
      <c r="AR493">
        <f>VLOOKUP(Table1[[#This Row],[பாலினம்/Gender]],Factor!$F$26:$I$28,4,0)</f>
        <v>0.8936170212765957</v>
      </c>
      <c r="AS493">
        <f>VLOOKUP(Table1[[#This Row],[பதிலளித்தவரின் வயது/Age Group]],Factor!$F$35:$I$39,4,0)</f>
        <v>1.2824427480916032</v>
      </c>
      <c r="AT493">
        <f>VLOOKUP(Table1[[#This Row],[பதிலளித்தவரின் வயது/Age Group]]&amp;Table1[[#This Row],[பாலினம்/Gender]],Factor!$A$45:$G$53,7,0)</f>
        <v>0.95454545454545459</v>
      </c>
      <c r="AU49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93">
        <f>VLOOKUP(Table1[[#This Row],[Rev Caste]],Factor!$F$59:$I$68,4,0)</f>
        <v>5.9154929577464786E-2</v>
      </c>
      <c r="AW493">
        <f>Table1[[#This Row],[2021 Ae Factor]]*Table1[[#This Row],[Age &amp; Gender Factor]]</f>
        <v>1.9102362971007465</v>
      </c>
      <c r="AX493">
        <f t="shared" si="24"/>
        <v>10.697941699999999</v>
      </c>
      <c r="AY493">
        <f t="shared" si="25"/>
        <v>78.728266700000006</v>
      </c>
    </row>
    <row r="494" spans="1:51" x14ac:dyDescent="0.25">
      <c r="A494" s="12" t="s">
        <v>2999</v>
      </c>
      <c r="B494" s="12" t="s">
        <v>3000</v>
      </c>
      <c r="C494" s="13">
        <v>45877</v>
      </c>
      <c r="D494" s="12" t="s">
        <v>3001</v>
      </c>
      <c r="E494" s="12" t="s">
        <v>2977</v>
      </c>
      <c r="F494" s="12" t="s">
        <v>3002</v>
      </c>
      <c r="G494" s="12">
        <v>363</v>
      </c>
      <c r="H494" s="12" t="s">
        <v>37</v>
      </c>
      <c r="I494" s="12" t="s">
        <v>1291</v>
      </c>
      <c r="J494" s="12" t="s">
        <v>1292</v>
      </c>
      <c r="K494" s="12" t="s">
        <v>51</v>
      </c>
      <c r="L494" s="12" t="s">
        <v>2165</v>
      </c>
      <c r="M494" s="12" t="s">
        <v>2176</v>
      </c>
      <c r="N494" s="12" t="s">
        <v>3003</v>
      </c>
      <c r="O494" s="12" t="s">
        <v>55</v>
      </c>
      <c r="P494" s="12">
        <v>7904893843</v>
      </c>
      <c r="Q494" s="12" t="s">
        <v>361</v>
      </c>
      <c r="R494" s="12" t="s">
        <v>57</v>
      </c>
      <c r="S494" s="12" t="s">
        <v>114</v>
      </c>
      <c r="T494" s="12" t="s">
        <v>138</v>
      </c>
      <c r="U494" s="12" t="s">
        <v>60</v>
      </c>
      <c r="V494" s="12" t="s">
        <v>61</v>
      </c>
      <c r="W494" s="12" t="s">
        <v>62</v>
      </c>
      <c r="X494" s="12" t="s">
        <v>63</v>
      </c>
      <c r="Y494" s="12" t="s">
        <v>38</v>
      </c>
      <c r="Z494" s="12" t="s">
        <v>64</v>
      </c>
      <c r="AA494" s="12" t="s">
        <v>38</v>
      </c>
      <c r="AB494" s="12" t="s">
        <v>65</v>
      </c>
      <c r="AC494" s="12" t="s">
        <v>86</v>
      </c>
      <c r="AD494" s="12" t="s">
        <v>67</v>
      </c>
      <c r="AE494" s="12" t="s">
        <v>68</v>
      </c>
      <c r="AF494" s="12" t="s">
        <v>104</v>
      </c>
      <c r="AG494" s="12" t="s">
        <v>89</v>
      </c>
      <c r="AH494" s="12" t="s">
        <v>38</v>
      </c>
      <c r="AI494" s="12" t="s">
        <v>38</v>
      </c>
      <c r="AJ494" s="12" t="s">
        <v>38</v>
      </c>
      <c r="AK494" s="12" t="s">
        <v>38</v>
      </c>
      <c r="AL494" s="12" t="s">
        <v>38</v>
      </c>
      <c r="AM494" s="12" t="s">
        <v>43</v>
      </c>
      <c r="AN494" s="1" t="s">
        <v>2243</v>
      </c>
      <c r="AO494" t="str">
        <f>IF(Table1[[#This Row],[Audio Duration (in secs)]]&gt;180,"Greater than 3 Minutes","Less than 3 Minutes")</f>
        <v>Greater than 3 Minutes</v>
      </c>
      <c r="AP49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94" t="str">
        <f>IFERROR(VLOOKUP(Table1[[#This Row],[சாதி/Caste]],MApping!$E$1:$F$10,2,0),"Others")</f>
        <v>Others</v>
      </c>
      <c r="AR494">
        <f>VLOOKUP(Table1[[#This Row],[பாலினம்/Gender]],Factor!$F$26:$I$28,4,0)</f>
        <v>1.1351351351351351</v>
      </c>
      <c r="AS494">
        <f>VLOOKUP(Table1[[#This Row],[பதிலளித்தவரின் வயது/Age Group]],Factor!$F$35:$I$39,4,0)</f>
        <v>0.96923076923076912</v>
      </c>
      <c r="AT494">
        <f>VLOOKUP(Table1[[#This Row],[பதிலளித்தவரின் வயது/Age Group]]&amp;Table1[[#This Row],[பாலினம்/Gender]],Factor!$A$45:$G$53,7,0)</f>
        <v>0.82894736842105265</v>
      </c>
      <c r="AU49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94">
        <f>VLOOKUP(Table1[[#This Row],[Rev Caste]],Factor!$F$59:$I$68,4,0)</f>
        <v>5.9154929577464786E-2</v>
      </c>
      <c r="AW494">
        <f>Table1[[#This Row],[2021 Ae Factor]]*Table1[[#This Row],[Age &amp; Gender Factor]]</f>
        <v>0.49068184713212792</v>
      </c>
      <c r="AX494">
        <f t="shared" si="24"/>
        <v>10.698048999999999</v>
      </c>
      <c r="AY494">
        <f t="shared" si="25"/>
        <v>78.728147100000001</v>
      </c>
    </row>
    <row r="495" spans="1:51" x14ac:dyDescent="0.25">
      <c r="A495" s="12" t="s">
        <v>3004</v>
      </c>
      <c r="B495" s="12" t="s">
        <v>3005</v>
      </c>
      <c r="C495" s="13">
        <v>45877</v>
      </c>
      <c r="D495" s="12" t="s">
        <v>3006</v>
      </c>
      <c r="E495" s="12" t="s">
        <v>2977</v>
      </c>
      <c r="F495" s="12" t="s">
        <v>3007</v>
      </c>
      <c r="G495" s="12">
        <v>333</v>
      </c>
      <c r="H495" s="12" t="s">
        <v>37</v>
      </c>
      <c r="I495" s="12" t="s">
        <v>1283</v>
      </c>
      <c r="J495" s="12" t="s">
        <v>1284</v>
      </c>
      <c r="K495" s="12" t="s">
        <v>51</v>
      </c>
      <c r="L495" s="12" t="s">
        <v>2165</v>
      </c>
      <c r="M495" s="12" t="s">
        <v>2176</v>
      </c>
      <c r="N495" s="12" t="s">
        <v>3008</v>
      </c>
      <c r="O495" s="12" t="s">
        <v>136</v>
      </c>
      <c r="P495" s="12">
        <v>7200131660</v>
      </c>
      <c r="Q495" s="12" t="s">
        <v>82</v>
      </c>
      <c r="R495" s="12" t="s">
        <v>220</v>
      </c>
      <c r="S495" s="12" t="s">
        <v>58</v>
      </c>
      <c r="T495" s="12" t="s">
        <v>138</v>
      </c>
      <c r="U495" s="12" t="s">
        <v>302</v>
      </c>
      <c r="V495" s="12" t="s">
        <v>296</v>
      </c>
      <c r="W495" s="12" t="s">
        <v>101</v>
      </c>
      <c r="X495" s="12" t="s">
        <v>102</v>
      </c>
      <c r="Y495" s="12" t="s">
        <v>289</v>
      </c>
      <c r="Z495" s="12" t="s">
        <v>64</v>
      </c>
      <c r="AA495" s="12" t="s">
        <v>38</v>
      </c>
      <c r="AB495" s="12" t="s">
        <v>65</v>
      </c>
      <c r="AC495" s="12" t="s">
        <v>66</v>
      </c>
      <c r="AD495" s="12" t="s">
        <v>67</v>
      </c>
      <c r="AE495" s="12" t="s">
        <v>102</v>
      </c>
      <c r="AF495" s="12" t="s">
        <v>69</v>
      </c>
      <c r="AG495" s="12" t="s">
        <v>89</v>
      </c>
      <c r="AH495" s="12" t="s">
        <v>38</v>
      </c>
      <c r="AI495" s="12" t="s">
        <v>38</v>
      </c>
      <c r="AJ495" s="12" t="s">
        <v>38</v>
      </c>
      <c r="AK495" s="12" t="s">
        <v>38</v>
      </c>
      <c r="AL495" s="12" t="s">
        <v>38</v>
      </c>
      <c r="AM495" s="12" t="s">
        <v>43</v>
      </c>
      <c r="AN495" s="1" t="s">
        <v>2243</v>
      </c>
      <c r="AO495" t="str">
        <f>IF(Table1[[#This Row],[Audio Duration (in secs)]]&gt;180,"Greater than 3 Minutes","Less than 3 Minutes")</f>
        <v>Greater than 3 Minutes</v>
      </c>
      <c r="AP495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5" t="str">
        <f>IFERROR(VLOOKUP(Table1[[#This Row],[சாதி/Caste]],MApping!$E$1:$F$10,2,0),"Others")</f>
        <v>Others</v>
      </c>
      <c r="AR495">
        <f>VLOOKUP(Table1[[#This Row],[பாலினம்/Gender]],Factor!$F$26:$I$28,4,0)</f>
        <v>0.8936170212765957</v>
      </c>
      <c r="AS495">
        <f>VLOOKUP(Table1[[#This Row],[பதிலளித்தவரின் வயது/Age Group]],Factor!$F$35:$I$39,4,0)</f>
        <v>0.84848484848484851</v>
      </c>
      <c r="AT495">
        <f>VLOOKUP(Table1[[#This Row],[பதிலளித்தவரின் வயது/Age Group]]&amp;Table1[[#This Row],[பாலினம்/Gender]],Factor!$A$45:$G$53,7,0)</f>
        <v>0.70000000000000007</v>
      </c>
      <c r="AU495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1.3175417349539618</v>
      </c>
      <c r="AV495">
        <f>VLOOKUP(Table1[[#This Row],[Rev Caste]],Factor!$F$59:$I$68,4,0)</f>
        <v>5.9154929577464786E-2</v>
      </c>
      <c r="AW495">
        <f>Table1[[#This Row],[2021 Ae Factor]]*Table1[[#This Row],[Age &amp; Gender Factor]]</f>
        <v>0.92227921446777328</v>
      </c>
      <c r="AX495">
        <f t="shared" si="24"/>
        <v>10.6975684</v>
      </c>
      <c r="AY495">
        <f t="shared" si="25"/>
        <v>78.728115399999993</v>
      </c>
    </row>
    <row r="496" spans="1:51" x14ac:dyDescent="0.25">
      <c r="A496" s="12" t="s">
        <v>3009</v>
      </c>
      <c r="B496" s="12" t="s">
        <v>3010</v>
      </c>
      <c r="C496" s="13">
        <v>45877</v>
      </c>
      <c r="D496" s="12" t="s">
        <v>3011</v>
      </c>
      <c r="E496" s="12" t="s">
        <v>2977</v>
      </c>
      <c r="F496" s="12" t="s">
        <v>3012</v>
      </c>
      <c r="G496" s="12">
        <v>327</v>
      </c>
      <c r="H496" s="12" t="s">
        <v>37</v>
      </c>
      <c r="I496" s="12" t="s">
        <v>1291</v>
      </c>
      <c r="J496" s="12" t="s">
        <v>1292</v>
      </c>
      <c r="K496" s="12" t="s">
        <v>51</v>
      </c>
      <c r="L496" s="12" t="s">
        <v>2165</v>
      </c>
      <c r="M496" s="12" t="s">
        <v>2176</v>
      </c>
      <c r="N496" s="12" t="s">
        <v>3013</v>
      </c>
      <c r="O496" s="12" t="s">
        <v>55</v>
      </c>
      <c r="P496" s="12">
        <v>8838875927</v>
      </c>
      <c r="Q496" s="12" t="s">
        <v>56</v>
      </c>
      <c r="R496" s="12" t="s">
        <v>57</v>
      </c>
      <c r="S496" s="12" t="s">
        <v>114</v>
      </c>
      <c r="T496" s="12" t="s">
        <v>138</v>
      </c>
      <c r="U496" s="12" t="s">
        <v>60</v>
      </c>
      <c r="V496" s="12" t="s">
        <v>61</v>
      </c>
      <c r="W496" s="12" t="s">
        <v>62</v>
      </c>
      <c r="X496" s="12" t="s">
        <v>63</v>
      </c>
      <c r="Y496" s="12" t="s">
        <v>38</v>
      </c>
      <c r="Z496" s="12" t="s">
        <v>127</v>
      </c>
      <c r="AA496" s="12" t="s">
        <v>100</v>
      </c>
      <c r="AB496" s="12" t="s">
        <v>59</v>
      </c>
      <c r="AC496" s="12" t="s">
        <v>128</v>
      </c>
      <c r="AD496" s="12" t="s">
        <v>103</v>
      </c>
      <c r="AE496" s="12" t="s">
        <v>68</v>
      </c>
      <c r="AF496" s="12" t="s">
        <v>69</v>
      </c>
      <c r="AG496" s="12" t="s">
        <v>89</v>
      </c>
      <c r="AH496" s="12" t="s">
        <v>38</v>
      </c>
      <c r="AI496" s="12" t="s">
        <v>38</v>
      </c>
      <c r="AJ496" s="12" t="s">
        <v>38</v>
      </c>
      <c r="AK496" s="12" t="s">
        <v>38</v>
      </c>
      <c r="AL496" s="12" t="s">
        <v>38</v>
      </c>
      <c r="AM496" s="12" t="s">
        <v>43</v>
      </c>
      <c r="AN496" s="1" t="s">
        <v>2243</v>
      </c>
      <c r="AO496" t="str">
        <f>IF(Table1[[#This Row],[Audio Duration (in secs)]]&gt;180,"Greater than 3 Minutes","Less than 3 Minutes")</f>
        <v>Greater than 3 Minutes</v>
      </c>
      <c r="AP496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496" t="str">
        <f>IFERROR(VLOOKUP(Table1[[#This Row],[சாதி/Caste]],MApping!$E$1:$F$10,2,0),"Others")</f>
        <v>Others</v>
      </c>
      <c r="AR496">
        <f>VLOOKUP(Table1[[#This Row],[பாலினம்/Gender]],Factor!$F$26:$I$28,4,0)</f>
        <v>1.1351351351351351</v>
      </c>
      <c r="AS496">
        <f>VLOOKUP(Table1[[#This Row],[பதிலளித்தவரின் வயது/Age Group]],Factor!$F$35:$I$39,4,0)</f>
        <v>1.2824427480916032</v>
      </c>
      <c r="AT496">
        <f>VLOOKUP(Table1[[#This Row],[பதிலளித்தவரின் வயது/Age Group]]&amp;Table1[[#This Row],[பாலினம்/Gender]],Factor!$A$45:$G$53,7,0)</f>
        <v>1.9534883720930234</v>
      </c>
      <c r="AU496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96">
        <f>VLOOKUP(Table1[[#This Row],[Rev Caste]],Factor!$F$59:$I$68,4,0)</f>
        <v>5.9154929577464786E-2</v>
      </c>
      <c r="AW496">
        <f>Table1[[#This Row],[2021 Ae Factor]]*Table1[[#This Row],[Age &amp; Gender Factor]]</f>
        <v>1.1563355157222239</v>
      </c>
      <c r="AX496">
        <f t="shared" si="24"/>
        <v>10.6976744</v>
      </c>
      <c r="AY496">
        <f t="shared" si="25"/>
        <v>78.7279968</v>
      </c>
    </row>
    <row r="497" spans="1:51" x14ac:dyDescent="0.25">
      <c r="A497" s="12" t="s">
        <v>3014</v>
      </c>
      <c r="B497" s="12" t="s">
        <v>3015</v>
      </c>
      <c r="C497" s="13">
        <v>45877</v>
      </c>
      <c r="D497" s="12" t="s">
        <v>3016</v>
      </c>
      <c r="E497" s="12" t="s">
        <v>2977</v>
      </c>
      <c r="F497" s="12" t="s">
        <v>3017</v>
      </c>
      <c r="G497" s="12">
        <v>329</v>
      </c>
      <c r="H497" s="12" t="s">
        <v>37</v>
      </c>
      <c r="I497" s="12" t="s">
        <v>1283</v>
      </c>
      <c r="J497" s="12" t="s">
        <v>1284</v>
      </c>
      <c r="K497" s="12" t="s">
        <v>51</v>
      </c>
      <c r="L497" s="12" t="s">
        <v>2165</v>
      </c>
      <c r="M497" s="12" t="s">
        <v>2176</v>
      </c>
      <c r="N497" s="12" t="s">
        <v>3018</v>
      </c>
      <c r="O497" s="12" t="s">
        <v>136</v>
      </c>
      <c r="P497" s="12">
        <v>9842682255</v>
      </c>
      <c r="Q497" s="12" t="s">
        <v>82</v>
      </c>
      <c r="R497" s="12" t="s">
        <v>137</v>
      </c>
      <c r="S497" s="12" t="s">
        <v>58</v>
      </c>
      <c r="T497" s="12" t="s">
        <v>138</v>
      </c>
      <c r="U497" s="12" t="s">
        <v>84</v>
      </c>
      <c r="V497" s="12" t="s">
        <v>166</v>
      </c>
      <c r="W497" s="12" t="s">
        <v>101</v>
      </c>
      <c r="X497" s="12" t="s">
        <v>102</v>
      </c>
      <c r="Y497" s="12" t="s">
        <v>96</v>
      </c>
      <c r="Z497" s="12" t="s">
        <v>127</v>
      </c>
      <c r="AA497" s="12" t="s">
        <v>61</v>
      </c>
      <c r="AB497" s="12" t="s">
        <v>59</v>
      </c>
      <c r="AC497" s="12" t="s">
        <v>128</v>
      </c>
      <c r="AD497" s="12" t="s">
        <v>87</v>
      </c>
      <c r="AE497" s="12" t="s">
        <v>102</v>
      </c>
      <c r="AF497" s="12" t="s">
        <v>383</v>
      </c>
      <c r="AG497" s="12" t="s">
        <v>89</v>
      </c>
      <c r="AH497" s="12" t="s">
        <v>90</v>
      </c>
      <c r="AI497" s="12" t="s">
        <v>38</v>
      </c>
      <c r="AJ497" s="12" t="s">
        <v>38</v>
      </c>
      <c r="AK497" s="12" t="s">
        <v>38</v>
      </c>
      <c r="AL497" s="12" t="s">
        <v>38</v>
      </c>
      <c r="AM497" s="12" t="s">
        <v>43</v>
      </c>
      <c r="AN497" s="1" t="s">
        <v>2243</v>
      </c>
      <c r="AO497" t="str">
        <f>IF(Table1[[#This Row],[Audio Duration (in secs)]]&gt;180,"Greater than 3 Minutes","Less than 3 Minutes")</f>
        <v>Greater than 3 Minutes</v>
      </c>
      <c r="AP497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7" t="str">
        <f>IFERROR(VLOOKUP(Table1[[#This Row],[சாதி/Caste]],MApping!$E$1:$F$10,2,0),"Others")</f>
        <v>MUKKULATHOR</v>
      </c>
      <c r="AR497">
        <f>VLOOKUP(Table1[[#This Row],[பாலினம்/Gender]],Factor!$F$26:$I$28,4,0)</f>
        <v>0.8936170212765957</v>
      </c>
      <c r="AS497">
        <f>VLOOKUP(Table1[[#This Row],[பதிலளித்தவரின் வயது/Age Group]],Factor!$F$35:$I$39,4,0)</f>
        <v>0.84848484848484851</v>
      </c>
      <c r="AT497">
        <f>VLOOKUP(Table1[[#This Row],[பதிலளித்தவரின் வயது/Age Group]]&amp;Table1[[#This Row],[பாலினம்/Gender]],Factor!$A$45:$G$53,7,0)</f>
        <v>0.70000000000000007</v>
      </c>
      <c r="AU497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1</v>
      </c>
      <c r="AV497">
        <f>VLOOKUP(Table1[[#This Row],[Rev Caste]],Factor!$F$59:$I$68,4,0)</f>
        <v>1.1057142857142856</v>
      </c>
      <c r="AW497">
        <f>Table1[[#This Row],[2021 Ae Factor]]*Table1[[#This Row],[Age &amp; Gender Factor]]</f>
        <v>0.70000000000000007</v>
      </c>
      <c r="AX497">
        <f t="shared" si="24"/>
        <v>10.6975695</v>
      </c>
      <c r="AY497">
        <f t="shared" si="25"/>
        <v>78.728112699999997</v>
      </c>
    </row>
    <row r="498" spans="1:51" x14ac:dyDescent="0.25">
      <c r="A498" s="12" t="s">
        <v>3019</v>
      </c>
      <c r="B498" s="12" t="s">
        <v>3020</v>
      </c>
      <c r="C498" s="13">
        <v>45877</v>
      </c>
      <c r="D498" s="12" t="s">
        <v>3021</v>
      </c>
      <c r="E498" s="12" t="s">
        <v>2977</v>
      </c>
      <c r="F498" s="12" t="s">
        <v>3022</v>
      </c>
      <c r="G498" s="12">
        <v>386</v>
      </c>
      <c r="H498" s="12" t="s">
        <v>37</v>
      </c>
      <c r="I498" s="12" t="s">
        <v>1291</v>
      </c>
      <c r="J498" s="12" t="s">
        <v>1292</v>
      </c>
      <c r="K498" s="12" t="s">
        <v>51</v>
      </c>
      <c r="L498" s="12" t="s">
        <v>2165</v>
      </c>
      <c r="M498" s="12" t="s">
        <v>2176</v>
      </c>
      <c r="N498" s="12" t="s">
        <v>3023</v>
      </c>
      <c r="O498" s="12" t="s">
        <v>55</v>
      </c>
      <c r="P498" s="12">
        <v>9976084309</v>
      </c>
      <c r="Q498" s="12" t="s">
        <v>361</v>
      </c>
      <c r="R498" s="12" t="s">
        <v>492</v>
      </c>
      <c r="S498" s="12" t="s">
        <v>114</v>
      </c>
      <c r="T498" s="12" t="s">
        <v>138</v>
      </c>
      <c r="U498" s="12" t="s">
        <v>302</v>
      </c>
      <c r="V498" s="12" t="s">
        <v>61</v>
      </c>
      <c r="W498" s="1" t="s">
        <v>441</v>
      </c>
      <c r="X498" s="12" t="s">
        <v>102</v>
      </c>
      <c r="Y498" s="12" t="s">
        <v>289</v>
      </c>
      <c r="Z498" s="12" t="s">
        <v>64</v>
      </c>
      <c r="AA498" s="12" t="s">
        <v>38</v>
      </c>
      <c r="AB498" s="12" t="s">
        <v>65</v>
      </c>
      <c r="AC498" s="12" t="s">
        <v>86</v>
      </c>
      <c r="AD498" s="12" t="s">
        <v>67</v>
      </c>
      <c r="AE498" s="12" t="s">
        <v>68</v>
      </c>
      <c r="AF498" s="12" t="s">
        <v>69</v>
      </c>
      <c r="AG498" s="12" t="s">
        <v>89</v>
      </c>
      <c r="AH498" s="12" t="s">
        <v>38</v>
      </c>
      <c r="AI498" s="12" t="s">
        <v>38</v>
      </c>
      <c r="AJ498" s="12" t="s">
        <v>38</v>
      </c>
      <c r="AK498" s="12" t="s">
        <v>38</v>
      </c>
      <c r="AL498" s="12" t="s">
        <v>38</v>
      </c>
      <c r="AM498" s="12" t="s">
        <v>43</v>
      </c>
      <c r="AN498" s="1" t="s">
        <v>2243</v>
      </c>
      <c r="AO498" t="str">
        <f>IF(Table1[[#This Row],[Audio Duration (in secs)]]&gt;180,"Greater than 3 Minutes","Less than 3 Minutes")</f>
        <v>Greater than 3 Minutes</v>
      </c>
      <c r="AP498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8" t="str">
        <f>IFERROR(VLOOKUP(Table1[[#This Row],[சாதி/Caste]],MApping!$E$1:$F$10,2,0),"Others")</f>
        <v>Others</v>
      </c>
      <c r="AR498">
        <f>VLOOKUP(Table1[[#This Row],[பாலினம்/Gender]],Factor!$F$26:$I$28,4,0)</f>
        <v>1.1351351351351351</v>
      </c>
      <c r="AS498">
        <f>VLOOKUP(Table1[[#This Row],[பதிலளித்தவரின் வயது/Age Group]],Factor!$F$35:$I$39,4,0)</f>
        <v>0.96923076923076912</v>
      </c>
      <c r="AT498">
        <f>VLOOKUP(Table1[[#This Row],[பதிலளித்தவரின் வயது/Age Group]]&amp;Table1[[#This Row],[பாலினம்/Gender]],Factor!$A$45:$G$53,7,0)</f>
        <v>0.82894736842105265</v>
      </c>
      <c r="AU498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498">
        <f>VLOOKUP(Table1[[#This Row],[Rev Caste]],Factor!$F$59:$I$68,4,0)</f>
        <v>5.9154929577464786E-2</v>
      </c>
      <c r="AW498">
        <f>Table1[[#This Row],[2021 Ae Factor]]*Table1[[#This Row],[Age &amp; Gender Factor]]</f>
        <v>0.49068184713212792</v>
      </c>
      <c r="AX498">
        <f t="shared" si="24"/>
        <v>10.6975497</v>
      </c>
      <c r="AY498">
        <f t="shared" si="25"/>
        <v>78.728051199999996</v>
      </c>
    </row>
    <row r="499" spans="1:51" x14ac:dyDescent="0.25">
      <c r="A499" s="12" t="s">
        <v>3024</v>
      </c>
      <c r="B499" s="12" t="s">
        <v>3025</v>
      </c>
      <c r="C499" s="13">
        <v>45877</v>
      </c>
      <c r="D499" s="12" t="s">
        <v>3026</v>
      </c>
      <c r="E499" s="12" t="s">
        <v>2977</v>
      </c>
      <c r="F499" s="12" t="s">
        <v>3027</v>
      </c>
      <c r="G499" s="12">
        <v>285</v>
      </c>
      <c r="H499" s="12" t="s">
        <v>37</v>
      </c>
      <c r="I499" s="12" t="s">
        <v>1283</v>
      </c>
      <c r="J499" s="12" t="s">
        <v>1284</v>
      </c>
      <c r="K499" s="12" t="s">
        <v>51</v>
      </c>
      <c r="L499" s="12" t="s">
        <v>2165</v>
      </c>
      <c r="M499" s="12" t="s">
        <v>2176</v>
      </c>
      <c r="N499" s="12" t="s">
        <v>3028</v>
      </c>
      <c r="O499" s="12" t="s">
        <v>55</v>
      </c>
      <c r="P499" s="12">
        <v>8015338630</v>
      </c>
      <c r="Q499" s="12" t="s">
        <v>361</v>
      </c>
      <c r="R499" s="12" t="s">
        <v>492</v>
      </c>
      <c r="S499" s="12" t="s">
        <v>58</v>
      </c>
      <c r="T499" s="12" t="s">
        <v>99</v>
      </c>
      <c r="U499" s="12" t="s">
        <v>84</v>
      </c>
      <c r="V499" s="12" t="s">
        <v>100</v>
      </c>
      <c r="W499" s="12" t="s">
        <v>101</v>
      </c>
      <c r="X499" s="12" t="s">
        <v>102</v>
      </c>
      <c r="Y499" s="12" t="s">
        <v>96</v>
      </c>
      <c r="Z499" s="12" t="s">
        <v>127</v>
      </c>
      <c r="AA499" s="12" t="s">
        <v>61</v>
      </c>
      <c r="AB499" s="12" t="s">
        <v>85</v>
      </c>
      <c r="AC499" s="12" t="s">
        <v>66</v>
      </c>
      <c r="AD499" s="12" t="s">
        <v>87</v>
      </c>
      <c r="AE499" s="12" t="s">
        <v>68</v>
      </c>
      <c r="AF499" s="12" t="s">
        <v>383</v>
      </c>
      <c r="AG499" s="12" t="s">
        <v>89</v>
      </c>
      <c r="AH499" s="12" t="s">
        <v>38</v>
      </c>
      <c r="AI499" s="12" t="s">
        <v>38</v>
      </c>
      <c r="AJ499" s="12" t="s">
        <v>38</v>
      </c>
      <c r="AK499" s="12" t="s">
        <v>38</v>
      </c>
      <c r="AL499" s="12" t="s">
        <v>38</v>
      </c>
      <c r="AM499" s="12" t="s">
        <v>43</v>
      </c>
      <c r="AN499" s="1" t="s">
        <v>2243</v>
      </c>
      <c r="AO499" t="str">
        <f>IF(Table1[[#This Row],[Audio Duration (in secs)]]&gt;180,"Greater than 3 Minutes","Less than 3 Minutes")</f>
        <v>Greater than 3 Minutes</v>
      </c>
      <c r="AP499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499" t="str">
        <f>IFERROR(VLOOKUP(Table1[[#This Row],[சாதி/Caste]],MApping!$E$1:$F$10,2,0),"Others")</f>
        <v>Others</v>
      </c>
      <c r="AR499">
        <f>VLOOKUP(Table1[[#This Row],[பாலினம்/Gender]],Factor!$F$26:$I$28,4,0)</f>
        <v>1.1351351351351351</v>
      </c>
      <c r="AS499">
        <f>VLOOKUP(Table1[[#This Row],[பதிலளித்தவரின் வயது/Age Group]],Factor!$F$35:$I$39,4,0)</f>
        <v>0.96923076923076912</v>
      </c>
      <c r="AT499">
        <f>VLOOKUP(Table1[[#This Row],[பதிலளித்தவரின் வயது/Age Group]]&amp;Table1[[#This Row],[பாலினம்/Gender]],Factor!$A$45:$G$53,7,0)</f>
        <v>0.82894736842105265</v>
      </c>
      <c r="AU499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499">
        <f>VLOOKUP(Table1[[#This Row],[Rev Caste]],Factor!$F$59:$I$68,4,0)</f>
        <v>5.9154929577464786E-2</v>
      </c>
      <c r="AW499">
        <f>Table1[[#This Row],[2021 Ae Factor]]*Table1[[#This Row],[Age &amp; Gender Factor]]</f>
        <v>1.6588894159032797</v>
      </c>
      <c r="AX499">
        <f t="shared" si="24"/>
        <v>10.6975351</v>
      </c>
      <c r="AY499">
        <f t="shared" si="25"/>
        <v>78.727899399999998</v>
      </c>
    </row>
    <row r="500" spans="1:51" x14ac:dyDescent="0.25">
      <c r="A500" s="12" t="s">
        <v>3029</v>
      </c>
      <c r="B500" s="12" t="s">
        <v>3030</v>
      </c>
      <c r="C500" s="13">
        <v>45877</v>
      </c>
      <c r="D500" s="12" t="s">
        <v>3031</v>
      </c>
      <c r="E500" s="12" t="s">
        <v>2977</v>
      </c>
      <c r="F500" s="12" t="s">
        <v>3032</v>
      </c>
      <c r="G500" s="12">
        <v>328</v>
      </c>
      <c r="H500" s="12" t="s">
        <v>37</v>
      </c>
      <c r="I500" s="12" t="s">
        <v>1291</v>
      </c>
      <c r="J500" s="12" t="s">
        <v>1292</v>
      </c>
      <c r="K500" s="12" t="s">
        <v>51</v>
      </c>
      <c r="L500" s="12" t="s">
        <v>2165</v>
      </c>
      <c r="M500" s="12" t="s">
        <v>2176</v>
      </c>
      <c r="N500" s="12" t="s">
        <v>3033</v>
      </c>
      <c r="O500" s="12" t="s">
        <v>136</v>
      </c>
      <c r="P500" s="12">
        <v>8760949358</v>
      </c>
      <c r="Q500" s="12" t="s">
        <v>39</v>
      </c>
      <c r="R500" s="12" t="s">
        <v>98</v>
      </c>
      <c r="S500" s="12" t="s">
        <v>114</v>
      </c>
      <c r="T500" s="12" t="s">
        <v>59</v>
      </c>
      <c r="U500" s="12" t="s">
        <v>302</v>
      </c>
      <c r="V500" s="12" t="s">
        <v>61</v>
      </c>
      <c r="W500" s="1" t="s">
        <v>441</v>
      </c>
      <c r="X500" s="12" t="s">
        <v>102</v>
      </c>
      <c r="Y500" s="12" t="s">
        <v>96</v>
      </c>
      <c r="Z500" s="12" t="s">
        <v>64</v>
      </c>
      <c r="AA500" s="12" t="s">
        <v>38</v>
      </c>
      <c r="AB500" s="12" t="s">
        <v>59</v>
      </c>
      <c r="AC500" s="12" t="s">
        <v>86</v>
      </c>
      <c r="AD500" s="12" t="s">
        <v>67</v>
      </c>
      <c r="AE500" s="12" t="s">
        <v>68</v>
      </c>
      <c r="AF500" s="12" t="s">
        <v>69</v>
      </c>
      <c r="AG500" s="12" t="s">
        <v>89</v>
      </c>
      <c r="AH500" s="12" t="s">
        <v>38</v>
      </c>
      <c r="AI500" s="12" t="s">
        <v>38</v>
      </c>
      <c r="AJ500" s="12" t="s">
        <v>38</v>
      </c>
      <c r="AK500" s="12" t="s">
        <v>38</v>
      </c>
      <c r="AL500" s="12" t="s">
        <v>38</v>
      </c>
      <c r="AM500" s="12" t="s">
        <v>43</v>
      </c>
      <c r="AN500" s="1" t="s">
        <v>2243</v>
      </c>
      <c r="AO500" t="str">
        <f>IF(Table1[[#This Row],[Audio Duration (in secs)]]&gt;180,"Greater than 3 Minutes","Less than 3 Minutes")</f>
        <v>Greater than 3 Minutes</v>
      </c>
      <c r="AP500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00" t="str">
        <f>IFERROR(VLOOKUP(Table1[[#This Row],[சாதி/Caste]],MApping!$E$1:$F$10,2,0),"Others")</f>
        <v>Others</v>
      </c>
      <c r="AR500">
        <f>VLOOKUP(Table1[[#This Row],[பாலினம்/Gender]],Factor!$F$26:$I$28,4,0)</f>
        <v>0.8936170212765957</v>
      </c>
      <c r="AS500">
        <f>VLOOKUP(Table1[[#This Row],[பதிலளித்தவரின் வயது/Age Group]],Factor!$F$35:$I$39,4,0)</f>
        <v>0.84</v>
      </c>
      <c r="AT500">
        <f>VLOOKUP(Table1[[#This Row],[பதிலளித்தவரின் வயது/Age Group]]&amp;Table1[[#This Row],[பாலினம்/Gender]],Factor!$A$45:$G$53,7,0)</f>
        <v>0.875</v>
      </c>
      <c r="AU500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00">
        <f>VLOOKUP(Table1[[#This Row],[Rev Caste]],Factor!$F$59:$I$68,4,0)</f>
        <v>5.9154929577464786E-2</v>
      </c>
      <c r="AW500">
        <f>Table1[[#This Row],[2021 Ae Factor]]*Table1[[#This Row],[Age &amp; Gender Factor]]</f>
        <v>0.5179419497505795</v>
      </c>
      <c r="AX500">
        <f t="shared" si="24"/>
        <v>10.6974172</v>
      </c>
      <c r="AY500">
        <f t="shared" si="25"/>
        <v>78.728039600000002</v>
      </c>
    </row>
    <row r="501" spans="1:51" x14ac:dyDescent="0.25">
      <c r="A501" s="12" t="s">
        <v>3034</v>
      </c>
      <c r="B501" s="12" t="s">
        <v>3035</v>
      </c>
      <c r="C501" s="13">
        <v>45877</v>
      </c>
      <c r="D501" s="12" t="s">
        <v>3036</v>
      </c>
      <c r="E501" s="12" t="s">
        <v>3037</v>
      </c>
      <c r="F501" s="12" t="s">
        <v>3038</v>
      </c>
      <c r="G501" s="12">
        <v>333</v>
      </c>
      <c r="H501" s="12" t="s">
        <v>37</v>
      </c>
      <c r="I501" s="12" t="s">
        <v>1291</v>
      </c>
      <c r="J501" s="12" t="s">
        <v>1292</v>
      </c>
      <c r="K501" s="12" t="s">
        <v>51</v>
      </c>
      <c r="L501" s="12" t="s">
        <v>2165</v>
      </c>
      <c r="M501" s="12" t="s">
        <v>2176</v>
      </c>
      <c r="N501" s="12" t="s">
        <v>885</v>
      </c>
      <c r="O501" s="12" t="s">
        <v>136</v>
      </c>
      <c r="P501" s="12">
        <v>9842631507</v>
      </c>
      <c r="Q501" s="12" t="s">
        <v>39</v>
      </c>
      <c r="R501" s="12" t="s">
        <v>57</v>
      </c>
      <c r="S501" s="12" t="s">
        <v>114</v>
      </c>
      <c r="T501" s="12" t="s">
        <v>138</v>
      </c>
      <c r="U501" s="12" t="s">
        <v>302</v>
      </c>
      <c r="V501" s="12" t="s">
        <v>61</v>
      </c>
      <c r="W501" s="12" t="s">
        <v>62</v>
      </c>
      <c r="X501" s="12" t="s">
        <v>102</v>
      </c>
      <c r="Y501" s="12" t="s">
        <v>289</v>
      </c>
      <c r="Z501" s="12" t="s">
        <v>127</v>
      </c>
      <c r="AA501" s="12" t="s">
        <v>139</v>
      </c>
      <c r="AB501" s="12" t="s">
        <v>65</v>
      </c>
      <c r="AC501" s="12" t="s">
        <v>86</v>
      </c>
      <c r="AD501" s="12" t="s">
        <v>67</v>
      </c>
      <c r="AE501" s="12" t="s">
        <v>102</v>
      </c>
      <c r="AF501" s="12" t="s">
        <v>104</v>
      </c>
      <c r="AG501" s="12" t="s">
        <v>89</v>
      </c>
      <c r="AH501" s="12" t="s">
        <v>38</v>
      </c>
      <c r="AI501" s="12" t="s">
        <v>38</v>
      </c>
      <c r="AJ501" s="12" t="s">
        <v>38</v>
      </c>
      <c r="AK501" s="12" t="s">
        <v>38</v>
      </c>
      <c r="AL501" s="12" t="s">
        <v>38</v>
      </c>
      <c r="AM501" s="12" t="s">
        <v>43</v>
      </c>
      <c r="AN501" s="1" t="s">
        <v>2243</v>
      </c>
      <c r="AO501" t="str">
        <f>IF(Table1[[#This Row],[Audio Duration (in secs)]]&gt;180,"Greater than 3 Minutes","Less than 3 Minutes")</f>
        <v>Greater than 3 Minutes</v>
      </c>
      <c r="AP501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01" t="str">
        <f>IFERROR(VLOOKUP(Table1[[#This Row],[சாதி/Caste]],MApping!$E$1:$F$10,2,0),"Others")</f>
        <v>Others</v>
      </c>
      <c r="AR501">
        <f>VLOOKUP(Table1[[#This Row],[பாலினம்/Gender]],Factor!$F$26:$I$28,4,0)</f>
        <v>0.8936170212765957</v>
      </c>
      <c r="AS501">
        <f>VLOOKUP(Table1[[#This Row],[பதிலளித்தவரின் வயது/Age Group]],Factor!$F$35:$I$39,4,0)</f>
        <v>0.84</v>
      </c>
      <c r="AT501">
        <f>VLOOKUP(Table1[[#This Row],[பதிலளித்தவரின் வயது/Age Group]]&amp;Table1[[#This Row],[பாலினம்/Gender]],Factor!$A$45:$G$53,7,0)</f>
        <v>0.875</v>
      </c>
      <c r="AU501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01">
        <f>VLOOKUP(Table1[[#This Row],[Rev Caste]],Factor!$F$59:$I$68,4,0)</f>
        <v>5.9154929577464786E-2</v>
      </c>
      <c r="AW501">
        <f>Table1[[#This Row],[2021 Ae Factor]]*Table1[[#This Row],[Age &amp; Gender Factor]]</f>
        <v>0.5179419497505795</v>
      </c>
      <c r="AX501">
        <f t="shared" si="24"/>
        <v>10.6968566</v>
      </c>
      <c r="AY501">
        <f t="shared" si="25"/>
        <v>78.7279822</v>
      </c>
    </row>
    <row r="502" spans="1:51" x14ac:dyDescent="0.25">
      <c r="A502" s="12" t="s">
        <v>3039</v>
      </c>
      <c r="B502" s="12" t="s">
        <v>3040</v>
      </c>
      <c r="C502" s="13">
        <v>45877</v>
      </c>
      <c r="D502" s="12" t="s">
        <v>3041</v>
      </c>
      <c r="E502" s="12" t="s">
        <v>2934</v>
      </c>
      <c r="F502" s="12" t="s">
        <v>3042</v>
      </c>
      <c r="G502" s="12">
        <v>230</v>
      </c>
      <c r="H502" s="12" t="s">
        <v>37</v>
      </c>
      <c r="I502" s="12" t="s">
        <v>1283</v>
      </c>
      <c r="J502" s="12" t="s">
        <v>1284</v>
      </c>
      <c r="K502" s="12" t="s">
        <v>51</v>
      </c>
      <c r="L502" s="12" t="s">
        <v>2165</v>
      </c>
      <c r="M502" s="12" t="s">
        <v>2176</v>
      </c>
      <c r="N502" s="12" t="s">
        <v>3043</v>
      </c>
      <c r="O502" s="12" t="s">
        <v>136</v>
      </c>
      <c r="P502" s="12">
        <v>7402323701</v>
      </c>
      <c r="Q502" s="12" t="s">
        <v>82</v>
      </c>
      <c r="R502" s="12" t="s">
        <v>137</v>
      </c>
      <c r="S502" s="12" t="s">
        <v>58</v>
      </c>
      <c r="T502" s="12" t="s">
        <v>59</v>
      </c>
      <c r="U502" s="12" t="s">
        <v>302</v>
      </c>
      <c r="V502" s="12" t="s">
        <v>61</v>
      </c>
      <c r="W502" s="12" t="s">
        <v>62</v>
      </c>
      <c r="X502" s="12" t="s">
        <v>63</v>
      </c>
      <c r="Y502" s="12" t="s">
        <v>38</v>
      </c>
      <c r="Z502" s="12" t="s">
        <v>64</v>
      </c>
      <c r="AA502" s="12" t="s">
        <v>38</v>
      </c>
      <c r="AB502" s="12" t="s">
        <v>59</v>
      </c>
      <c r="AC502" s="12" t="s">
        <v>128</v>
      </c>
      <c r="AD502" s="12" t="s">
        <v>67</v>
      </c>
      <c r="AE502" s="12" t="s">
        <v>68</v>
      </c>
      <c r="AF502" s="12" t="s">
        <v>69</v>
      </c>
      <c r="AG502" s="12" t="s">
        <v>89</v>
      </c>
      <c r="AH502" s="12" t="s">
        <v>38</v>
      </c>
      <c r="AI502" s="12" t="s">
        <v>38</v>
      </c>
      <c r="AJ502" s="12" t="s">
        <v>38</v>
      </c>
      <c r="AK502" s="12" t="s">
        <v>38</v>
      </c>
      <c r="AL502" s="12" t="s">
        <v>38</v>
      </c>
      <c r="AM502" s="12" t="s">
        <v>43</v>
      </c>
      <c r="AN502" s="1" t="s">
        <v>2243</v>
      </c>
      <c r="AO502" t="str">
        <f>IF(Table1[[#This Row],[Audio Duration (in secs)]]&gt;180,"Greater than 3 Minutes","Less than 3 Minutes")</f>
        <v>Greater than 3 Minutes</v>
      </c>
      <c r="AP502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502" t="str">
        <f>IFERROR(VLOOKUP(Table1[[#This Row],[சாதி/Caste]],MApping!$E$1:$F$10,2,0),"Others")</f>
        <v>Others</v>
      </c>
      <c r="AR502">
        <f>VLOOKUP(Table1[[#This Row],[பாலினம்/Gender]],Factor!$F$26:$I$28,4,0)</f>
        <v>0.8936170212765957</v>
      </c>
      <c r="AS502">
        <f>VLOOKUP(Table1[[#This Row],[பதிலளித்தவரின் வயது/Age Group]],Factor!$F$35:$I$39,4,0)</f>
        <v>0.84848484848484851</v>
      </c>
      <c r="AT502">
        <f>VLOOKUP(Table1[[#This Row],[பதிலளித்தவரின் வயது/Age Group]]&amp;Table1[[#This Row],[பாலினம்/Gender]],Factor!$A$45:$G$53,7,0)</f>
        <v>0.70000000000000007</v>
      </c>
      <c r="AU502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02">
        <f>VLOOKUP(Table1[[#This Row],[Rev Caste]],Factor!$F$59:$I$68,4,0)</f>
        <v>5.9154929577464786E-2</v>
      </c>
      <c r="AW502">
        <f>Table1[[#This Row],[2021 Ae Factor]]*Table1[[#This Row],[Age &amp; Gender Factor]]</f>
        <v>0.41435355980046362</v>
      </c>
      <c r="AX502">
        <f t="shared" si="24"/>
        <v>10.6970984</v>
      </c>
      <c r="AY502">
        <f t="shared" si="25"/>
        <v>78.728324900000004</v>
      </c>
    </row>
    <row r="503" spans="1:51" x14ac:dyDescent="0.25">
      <c r="A503" s="12" t="s">
        <v>3044</v>
      </c>
      <c r="B503" s="12" t="s">
        <v>3045</v>
      </c>
      <c r="C503" s="13">
        <v>45877</v>
      </c>
      <c r="D503" s="12" t="s">
        <v>3046</v>
      </c>
      <c r="E503" s="12" t="s">
        <v>2977</v>
      </c>
      <c r="F503" s="12" t="s">
        <v>3047</v>
      </c>
      <c r="G503" s="12">
        <v>229</v>
      </c>
      <c r="H503" s="12" t="s">
        <v>37</v>
      </c>
      <c r="I503" s="12" t="s">
        <v>1283</v>
      </c>
      <c r="J503" s="12" t="s">
        <v>1284</v>
      </c>
      <c r="K503" s="12" t="s">
        <v>51</v>
      </c>
      <c r="L503" s="12" t="s">
        <v>2165</v>
      </c>
      <c r="M503" s="12" t="s">
        <v>2176</v>
      </c>
      <c r="N503" s="12" t="s">
        <v>3048</v>
      </c>
      <c r="O503" s="12" t="s">
        <v>55</v>
      </c>
      <c r="P503" s="12">
        <v>9842506863</v>
      </c>
      <c r="Q503" s="12" t="s">
        <v>361</v>
      </c>
      <c r="R503" s="12" t="s">
        <v>125</v>
      </c>
      <c r="S503" s="12" t="s">
        <v>58</v>
      </c>
      <c r="T503" s="12" t="s">
        <v>59</v>
      </c>
      <c r="U503" s="12" t="s">
        <v>60</v>
      </c>
      <c r="V503" s="12" t="s">
        <v>61</v>
      </c>
      <c r="W503" s="12" t="s">
        <v>62</v>
      </c>
      <c r="X503" s="12" t="s">
        <v>63</v>
      </c>
      <c r="Y503" s="12" t="s">
        <v>38</v>
      </c>
      <c r="Z503" s="12" t="s">
        <v>64</v>
      </c>
      <c r="AA503" s="12" t="s">
        <v>38</v>
      </c>
      <c r="AB503" s="12" t="s">
        <v>65</v>
      </c>
      <c r="AC503" s="12" t="s">
        <v>86</v>
      </c>
      <c r="AD503" s="12" t="s">
        <v>67</v>
      </c>
      <c r="AE503" s="12" t="s">
        <v>68</v>
      </c>
      <c r="AF503" s="12" t="s">
        <v>69</v>
      </c>
      <c r="AG503" s="12" t="s">
        <v>89</v>
      </c>
      <c r="AH503" s="12" t="s">
        <v>38</v>
      </c>
      <c r="AI503" s="12" t="s">
        <v>38</v>
      </c>
      <c r="AJ503" s="12" t="s">
        <v>38</v>
      </c>
      <c r="AK503" s="12" t="s">
        <v>38</v>
      </c>
      <c r="AL503" s="12" t="s">
        <v>38</v>
      </c>
      <c r="AM503" s="12" t="s">
        <v>43</v>
      </c>
      <c r="AN503" s="1" t="s">
        <v>2243</v>
      </c>
      <c r="AO503" t="str">
        <f>IF(Table1[[#This Row],[Audio Duration (in secs)]]&gt;180,"Greater than 3 Minutes","Less than 3 Minutes")</f>
        <v>Greater than 3 Minutes</v>
      </c>
      <c r="AP503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DMK</v>
      </c>
      <c r="AQ503" t="str">
        <f>IFERROR(VLOOKUP(Table1[[#This Row],[சாதி/Caste]],MApping!$E$1:$F$10,2,0),"Others")</f>
        <v>Others</v>
      </c>
      <c r="AR503">
        <f>VLOOKUP(Table1[[#This Row],[பாலினம்/Gender]],Factor!$F$26:$I$28,4,0)</f>
        <v>1.1351351351351351</v>
      </c>
      <c r="AS503">
        <f>VLOOKUP(Table1[[#This Row],[பதிலளித்தவரின் வயது/Age Group]],Factor!$F$35:$I$39,4,0)</f>
        <v>0.96923076923076912</v>
      </c>
      <c r="AT503">
        <f>VLOOKUP(Table1[[#This Row],[பதிலளித்தவரின் வயது/Age Group]]&amp;Table1[[#This Row],[பாலினம்/Gender]],Factor!$A$45:$G$53,7,0)</f>
        <v>0.82894736842105265</v>
      </c>
      <c r="AU503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0.59193365685780508</v>
      </c>
      <c r="AV503">
        <f>VLOOKUP(Table1[[#This Row],[Rev Caste]],Factor!$F$59:$I$68,4,0)</f>
        <v>5.9154929577464786E-2</v>
      </c>
      <c r="AW503">
        <f>Table1[[#This Row],[2021 Ae Factor]]*Table1[[#This Row],[Age &amp; Gender Factor]]</f>
        <v>0.49068184713212792</v>
      </c>
      <c r="AX503">
        <f t="shared" si="24"/>
        <v>10.697981199999999</v>
      </c>
      <c r="AY503">
        <f t="shared" si="25"/>
        <v>78.728281499999994</v>
      </c>
    </row>
    <row r="504" spans="1:51" x14ac:dyDescent="0.25">
      <c r="A504" s="12" t="s">
        <v>3049</v>
      </c>
      <c r="B504" s="12" t="s">
        <v>3050</v>
      </c>
      <c r="C504" s="13">
        <v>45877</v>
      </c>
      <c r="D504" s="12" t="s">
        <v>3051</v>
      </c>
      <c r="E504" s="12" t="s">
        <v>2977</v>
      </c>
      <c r="F504" s="12" t="s">
        <v>3052</v>
      </c>
      <c r="G504" s="12">
        <v>305</v>
      </c>
      <c r="H504" s="12" t="s">
        <v>37</v>
      </c>
      <c r="I504" s="12" t="s">
        <v>1291</v>
      </c>
      <c r="J504" s="12" t="s">
        <v>1292</v>
      </c>
      <c r="K504" s="12" t="s">
        <v>51</v>
      </c>
      <c r="L504" s="12" t="s">
        <v>2165</v>
      </c>
      <c r="M504" s="12" t="s">
        <v>2176</v>
      </c>
      <c r="N504" s="12" t="s">
        <v>3003</v>
      </c>
      <c r="O504" s="12" t="s">
        <v>55</v>
      </c>
      <c r="P504" s="12">
        <v>8270257836</v>
      </c>
      <c r="Q504" s="12" t="s">
        <v>39</v>
      </c>
      <c r="R504" s="12" t="s">
        <v>57</v>
      </c>
      <c r="S504" s="12" t="s">
        <v>114</v>
      </c>
      <c r="T504" s="12" t="s">
        <v>99</v>
      </c>
      <c r="U504" s="12" t="s">
        <v>84</v>
      </c>
      <c r="V504" s="12" t="s">
        <v>100</v>
      </c>
      <c r="W504" s="12" t="s">
        <v>101</v>
      </c>
      <c r="X504" s="12" t="s">
        <v>102</v>
      </c>
      <c r="Y504" s="12" t="s">
        <v>176</v>
      </c>
      <c r="Z504" s="12" t="s">
        <v>64</v>
      </c>
      <c r="AA504" s="12" t="s">
        <v>38</v>
      </c>
      <c r="AB504" s="12" t="s">
        <v>85</v>
      </c>
      <c r="AC504" s="12" t="s">
        <v>86</v>
      </c>
      <c r="AD504" s="12" t="s">
        <v>67</v>
      </c>
      <c r="AE504" s="12" t="s">
        <v>68</v>
      </c>
      <c r="AF504" s="12" t="s">
        <v>401</v>
      </c>
      <c r="AG504" s="12" t="s">
        <v>89</v>
      </c>
      <c r="AH504" s="12" t="s">
        <v>38</v>
      </c>
      <c r="AI504" s="12" t="s">
        <v>38</v>
      </c>
      <c r="AJ504" s="12" t="s">
        <v>38</v>
      </c>
      <c r="AK504" s="12" t="s">
        <v>38</v>
      </c>
      <c r="AL504" s="12" t="s">
        <v>38</v>
      </c>
      <c r="AM504" s="12" t="s">
        <v>43</v>
      </c>
      <c r="AN504" s="1" t="s">
        <v>2243</v>
      </c>
      <c r="AO504" t="str">
        <f>IF(Table1[[#This Row],[Audio Duration (in secs)]]&gt;180,"Greater than 3 Minutes","Less than 3 Minutes")</f>
        <v>Greater than 3 Minutes</v>
      </c>
      <c r="AP504" t="str">
        <f>VLOOKUP(Table1[[#This Row],[உங்கள் தொகுதியில் வெற்றி பெற வாய்ப்புள்ள கட்சி/கூட்டணி எது என நீங்கள் கருதுகிறீர்கள்?/ Which party/alliance do you think will win in your constituency? ]],MApping!$A$1:$B$13,2,0)</f>
        <v>AIADMK</v>
      </c>
      <c r="AQ504" t="str">
        <f>IFERROR(VLOOKUP(Table1[[#This Row],[சாதி/Caste]],MApping!$E$1:$F$10,2,0),"Others")</f>
        <v>Others</v>
      </c>
      <c r="AR504">
        <f>VLOOKUP(Table1[[#This Row],[பாலினம்/Gender]],Factor!$F$26:$I$28,4,0)</f>
        <v>1.1351351351351351</v>
      </c>
      <c r="AS504">
        <f>VLOOKUP(Table1[[#This Row],[பதிலளித்தவரின் வயது/Age Group]],Factor!$F$35:$I$39,4,0)</f>
        <v>0.84</v>
      </c>
      <c r="AT504">
        <f>VLOOKUP(Table1[[#This Row],[பதிலளித்தவரின் வயது/Age Group]]&amp;Table1[[#This Row],[பாலினம்/Gender]],Factor!$A$45:$G$53,7,0)</f>
        <v>0.80769230769230771</v>
      </c>
      <c r="AU504">
        <f>VLOOKUP(Table1[[#This Row],[2021 சட்டமன்றத் தேர்தலில் நீங்கள் எந்தக் கட்சிக்கு வாக்களித்தீர்கள்?/ Which party did you vote in 2021 Assembly Elections?   ]],Factor!$F$9:$J$14,5,0)</f>
        <v>2.0011999302960199</v>
      </c>
      <c r="AV504">
        <f>VLOOKUP(Table1[[#This Row],[Rev Caste]],Factor!$F$59:$I$68,4,0)</f>
        <v>5.9154929577464786E-2</v>
      </c>
      <c r="AW504">
        <f>Table1[[#This Row],[2021 Ae Factor]]*Table1[[#This Row],[Age &amp; Gender Factor]]</f>
        <v>1.6163537898544778</v>
      </c>
      <c r="AX504">
        <f t="shared" si="24"/>
        <v>10.697642399999999</v>
      </c>
      <c r="AY504">
        <f t="shared" si="25"/>
        <v>78.728053900000006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A185-E194-4C43-905D-A163E9D9CD65}">
  <dimension ref="A1:N11"/>
  <sheetViews>
    <sheetView workbookViewId="0">
      <selection activeCell="E23" sqref="E23"/>
    </sheetView>
  </sheetViews>
  <sheetFormatPr defaultRowHeight="13.2" x14ac:dyDescent="0.25"/>
  <cols>
    <col min="1" max="1" width="29.21875" bestFit="1" customWidth="1"/>
    <col min="5" max="6" width="26.33203125" bestFit="1" customWidth="1"/>
    <col min="10" max="10" width="12.21875" bestFit="1" customWidth="1"/>
    <col min="11" max="11" width="26.33203125" bestFit="1" customWidth="1"/>
    <col min="12" max="12" width="8.33203125" bestFit="1" customWidth="1"/>
    <col min="13" max="13" width="8.44140625" bestFit="1" customWidth="1"/>
    <col min="14" max="14" width="7.6640625" bestFit="1" customWidth="1"/>
  </cols>
  <sheetData>
    <row r="1" spans="1:14" x14ac:dyDescent="0.25">
      <c r="A1" t="s">
        <v>429</v>
      </c>
      <c r="B1" t="s">
        <v>421</v>
      </c>
      <c r="E1" s="9" t="s">
        <v>1273</v>
      </c>
      <c r="F1" s="9" t="s">
        <v>422</v>
      </c>
      <c r="J1" t="s">
        <v>1272</v>
      </c>
      <c r="K1" t="s">
        <v>1273</v>
      </c>
      <c r="L1" t="s">
        <v>1274</v>
      </c>
      <c r="M1" t="s">
        <v>1275</v>
      </c>
      <c r="N1" t="s">
        <v>1276</v>
      </c>
    </row>
    <row r="2" spans="1:14" x14ac:dyDescent="0.25">
      <c r="A2" s="4" t="s">
        <v>102</v>
      </c>
      <c r="B2" t="s">
        <v>430</v>
      </c>
      <c r="E2" t="s">
        <v>270</v>
      </c>
      <c r="F2" t="s">
        <v>270</v>
      </c>
      <c r="J2" t="s">
        <v>52</v>
      </c>
      <c r="K2" t="s">
        <v>270</v>
      </c>
      <c r="L2" s="8">
        <v>280</v>
      </c>
      <c r="M2" s="8">
        <v>10</v>
      </c>
      <c r="N2" s="8">
        <v>270</v>
      </c>
    </row>
    <row r="3" spans="1:14" x14ac:dyDescent="0.25">
      <c r="A3" s="4" t="s">
        <v>41</v>
      </c>
      <c r="B3" t="s">
        <v>434</v>
      </c>
      <c r="E3" t="s">
        <v>42</v>
      </c>
      <c r="F3" t="s">
        <v>42</v>
      </c>
      <c r="J3" t="s">
        <v>52</v>
      </c>
      <c r="K3" t="s">
        <v>42</v>
      </c>
      <c r="L3" s="8">
        <v>160</v>
      </c>
      <c r="M3" s="8">
        <v>6</v>
      </c>
      <c r="N3" s="8">
        <v>154</v>
      </c>
    </row>
    <row r="4" spans="1:14" x14ac:dyDescent="0.25">
      <c r="A4" s="4" t="s">
        <v>115</v>
      </c>
      <c r="B4" t="s">
        <v>431</v>
      </c>
      <c r="E4" t="s">
        <v>90</v>
      </c>
      <c r="F4" t="s">
        <v>90</v>
      </c>
      <c r="J4" t="s">
        <v>52</v>
      </c>
      <c r="K4" t="s">
        <v>90</v>
      </c>
      <c r="L4" s="8">
        <v>129</v>
      </c>
      <c r="M4" s="8">
        <v>13</v>
      </c>
      <c r="N4" s="8">
        <v>116</v>
      </c>
    </row>
    <row r="5" spans="1:14" x14ac:dyDescent="0.25">
      <c r="A5" s="4" t="s">
        <v>63</v>
      </c>
      <c r="B5" t="s">
        <v>432</v>
      </c>
      <c r="E5" t="s">
        <v>119</v>
      </c>
      <c r="F5" t="s">
        <v>119</v>
      </c>
      <c r="J5" t="s">
        <v>52</v>
      </c>
      <c r="K5" t="s">
        <v>119</v>
      </c>
      <c r="L5" s="8">
        <v>100</v>
      </c>
      <c r="M5" s="8">
        <v>3</v>
      </c>
      <c r="N5" s="8">
        <v>97</v>
      </c>
    </row>
    <row r="6" spans="1:14" x14ac:dyDescent="0.25">
      <c r="A6" s="4" t="s">
        <v>179</v>
      </c>
      <c r="B6" t="s">
        <v>433</v>
      </c>
      <c r="E6" t="s">
        <v>521</v>
      </c>
      <c r="F6" t="s">
        <v>521</v>
      </c>
      <c r="J6" t="s">
        <v>52</v>
      </c>
      <c r="K6" t="s">
        <v>521</v>
      </c>
      <c r="L6" s="8">
        <v>100</v>
      </c>
      <c r="M6" s="8">
        <v>0</v>
      </c>
      <c r="N6" s="8">
        <v>100</v>
      </c>
    </row>
    <row r="7" spans="1:14" x14ac:dyDescent="0.25">
      <c r="A7" t="s">
        <v>479</v>
      </c>
      <c r="B7" t="s">
        <v>434</v>
      </c>
      <c r="E7" t="s">
        <v>71</v>
      </c>
      <c r="F7" t="s">
        <v>71</v>
      </c>
      <c r="J7" t="s">
        <v>52</v>
      </c>
      <c r="K7" t="s">
        <v>71</v>
      </c>
      <c r="L7" s="8">
        <v>90</v>
      </c>
      <c r="M7" s="8">
        <v>2</v>
      </c>
      <c r="N7" s="8">
        <v>88</v>
      </c>
    </row>
    <row r="8" spans="1:14" x14ac:dyDescent="0.25">
      <c r="A8" t="s">
        <v>859</v>
      </c>
      <c r="B8" t="s">
        <v>435</v>
      </c>
      <c r="E8" t="s">
        <v>279</v>
      </c>
      <c r="F8" t="s">
        <v>279</v>
      </c>
      <c r="J8" t="s">
        <v>52</v>
      </c>
      <c r="K8" t="s">
        <v>279</v>
      </c>
      <c r="L8" s="8">
        <v>81</v>
      </c>
      <c r="M8" s="8">
        <v>8</v>
      </c>
      <c r="N8" s="8">
        <v>73</v>
      </c>
    </row>
    <row r="9" spans="1:14" x14ac:dyDescent="0.25">
      <c r="A9" t="s">
        <v>1181</v>
      </c>
      <c r="B9" t="s">
        <v>440</v>
      </c>
      <c r="E9" t="s">
        <v>130</v>
      </c>
      <c r="F9" t="s">
        <v>130</v>
      </c>
      <c r="J9" t="s">
        <v>52</v>
      </c>
      <c r="K9" t="s">
        <v>130</v>
      </c>
      <c r="L9" s="8">
        <v>40</v>
      </c>
      <c r="M9" s="8">
        <v>9</v>
      </c>
      <c r="N9" s="8">
        <v>31</v>
      </c>
    </row>
    <row r="10" spans="1:14" x14ac:dyDescent="0.25">
      <c r="A10" t="s">
        <v>296</v>
      </c>
      <c r="B10" t="s">
        <v>441</v>
      </c>
      <c r="E10" t="s">
        <v>1271</v>
      </c>
      <c r="F10" t="s">
        <v>1271</v>
      </c>
      <c r="J10" t="s">
        <v>52</v>
      </c>
      <c r="K10" t="s">
        <v>1271</v>
      </c>
      <c r="L10" s="8">
        <v>20</v>
      </c>
      <c r="M10" s="8">
        <v>6</v>
      </c>
      <c r="N10" s="8">
        <v>14</v>
      </c>
    </row>
    <row r="11" spans="1:14" x14ac:dyDescent="0.25">
      <c r="A11" t="s">
        <v>88</v>
      </c>
      <c r="B11" t="s">
        <v>436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5122-96F1-48A7-A562-E34C54681230}">
  <dimension ref="A1:F455"/>
  <sheetViews>
    <sheetView topLeftCell="A444" workbookViewId="0">
      <selection activeCell="F463" sqref="F463"/>
    </sheetView>
  </sheetViews>
  <sheetFormatPr defaultRowHeight="13.2" x14ac:dyDescent="0.25"/>
  <cols>
    <col min="1" max="1" width="15.5546875" bestFit="1" customWidth="1"/>
    <col min="2" max="2" width="10.33203125" bestFit="1" customWidth="1"/>
  </cols>
  <sheetData>
    <row r="1" spans="1:6" x14ac:dyDescent="0.25">
      <c r="A1" t="s">
        <v>1</v>
      </c>
      <c r="B1" t="s">
        <v>426</v>
      </c>
      <c r="C1" t="s">
        <v>4</v>
      </c>
      <c r="D1" t="s">
        <v>7</v>
      </c>
      <c r="E1" t="s">
        <v>2180</v>
      </c>
      <c r="F1" t="s">
        <v>33</v>
      </c>
    </row>
    <row r="2" spans="1:6" x14ac:dyDescent="0.25">
      <c r="A2">
        <v>45868.691477220287</v>
      </c>
      <c r="B2">
        <v>45868</v>
      </c>
      <c r="C2" t="s">
        <v>244</v>
      </c>
      <c r="D2" t="s">
        <v>245</v>
      </c>
      <c r="E2" t="s">
        <v>2181</v>
      </c>
      <c r="F2" t="s">
        <v>2182</v>
      </c>
    </row>
    <row r="3" spans="1:6" x14ac:dyDescent="0.25">
      <c r="A3">
        <v>45868.694301387812</v>
      </c>
      <c r="B3">
        <v>45868</v>
      </c>
      <c r="C3" t="s">
        <v>251</v>
      </c>
      <c r="D3" t="s">
        <v>245</v>
      </c>
      <c r="E3" t="s">
        <v>2181</v>
      </c>
      <c r="F3" t="s">
        <v>2182</v>
      </c>
    </row>
    <row r="4" spans="1:6" x14ac:dyDescent="0.25">
      <c r="A4">
        <v>45868.702169858887</v>
      </c>
      <c r="B4">
        <v>45868</v>
      </c>
      <c r="C4" t="s">
        <v>257</v>
      </c>
      <c r="D4" t="s">
        <v>245</v>
      </c>
      <c r="E4" t="s">
        <v>2181</v>
      </c>
      <c r="F4" t="s">
        <v>2182</v>
      </c>
    </row>
    <row r="5" spans="1:6" x14ac:dyDescent="0.25">
      <c r="A5">
        <v>45868.704438783345</v>
      </c>
      <c r="B5">
        <v>45868</v>
      </c>
      <c r="C5" t="s">
        <v>262</v>
      </c>
      <c r="D5" t="s">
        <v>245</v>
      </c>
      <c r="E5" t="s">
        <v>2181</v>
      </c>
      <c r="F5" t="s">
        <v>2182</v>
      </c>
    </row>
    <row r="6" spans="1:6" x14ac:dyDescent="0.25">
      <c r="A6">
        <v>45868.708025282976</v>
      </c>
      <c r="B6">
        <v>45868</v>
      </c>
      <c r="C6" t="s">
        <v>268</v>
      </c>
      <c r="D6" t="s">
        <v>245</v>
      </c>
      <c r="E6" t="s">
        <v>2183</v>
      </c>
      <c r="F6" t="s">
        <v>2184</v>
      </c>
    </row>
    <row r="7" spans="1:6" x14ac:dyDescent="0.25">
      <c r="A7">
        <v>45868.711102010093</v>
      </c>
      <c r="B7">
        <v>45868</v>
      </c>
      <c r="C7" t="s">
        <v>283</v>
      </c>
      <c r="D7" t="s">
        <v>245</v>
      </c>
      <c r="E7" t="s">
        <v>2183</v>
      </c>
      <c r="F7" t="s">
        <v>2184</v>
      </c>
    </row>
    <row r="8" spans="1:6" x14ac:dyDescent="0.25">
      <c r="A8">
        <v>45868.712844094007</v>
      </c>
      <c r="B8">
        <v>45868</v>
      </c>
      <c r="C8" t="s">
        <v>288</v>
      </c>
      <c r="D8" t="s">
        <v>245</v>
      </c>
      <c r="E8" t="s">
        <v>2181</v>
      </c>
      <c r="F8" t="s">
        <v>2185</v>
      </c>
    </row>
    <row r="9" spans="1:6" x14ac:dyDescent="0.25">
      <c r="A9">
        <v>45868.716864127244</v>
      </c>
      <c r="B9">
        <v>45868</v>
      </c>
      <c r="C9" t="s">
        <v>294</v>
      </c>
      <c r="D9" t="s">
        <v>245</v>
      </c>
      <c r="E9" t="s">
        <v>2183</v>
      </c>
      <c r="F9" t="s">
        <v>2186</v>
      </c>
    </row>
    <row r="10" spans="1:6" x14ac:dyDescent="0.25">
      <c r="A10">
        <v>45868.719520954524</v>
      </c>
      <c r="B10">
        <v>45868</v>
      </c>
      <c r="C10" t="s">
        <v>307</v>
      </c>
      <c r="D10" t="s">
        <v>245</v>
      </c>
      <c r="E10" t="s">
        <v>2181</v>
      </c>
      <c r="F10" t="s">
        <v>2182</v>
      </c>
    </row>
    <row r="11" spans="1:6" x14ac:dyDescent="0.25">
      <c r="A11">
        <v>45868.723679161274</v>
      </c>
      <c r="B11">
        <v>45868</v>
      </c>
      <c r="C11" t="s">
        <v>312</v>
      </c>
      <c r="D11" t="s">
        <v>245</v>
      </c>
      <c r="E11" t="s">
        <v>2183</v>
      </c>
      <c r="F11" t="s">
        <v>2187</v>
      </c>
    </row>
    <row r="12" spans="1:6" x14ac:dyDescent="0.25">
      <c r="A12">
        <v>45868.727306820801</v>
      </c>
      <c r="B12">
        <v>45868</v>
      </c>
      <c r="C12" t="s">
        <v>324</v>
      </c>
      <c r="D12" t="s">
        <v>245</v>
      </c>
      <c r="E12" t="s">
        <v>2181</v>
      </c>
      <c r="F12" t="s">
        <v>2188</v>
      </c>
    </row>
    <row r="13" spans="1:6" x14ac:dyDescent="0.25">
      <c r="A13">
        <v>45868.729701296739</v>
      </c>
      <c r="B13">
        <v>45868</v>
      </c>
      <c r="C13" t="s">
        <v>330</v>
      </c>
      <c r="D13" t="s">
        <v>245</v>
      </c>
      <c r="E13" t="s">
        <v>2181</v>
      </c>
      <c r="F13" t="s">
        <v>2189</v>
      </c>
    </row>
    <row r="14" spans="1:6" x14ac:dyDescent="0.25">
      <c r="A14">
        <v>45868.732631126099</v>
      </c>
      <c r="B14">
        <v>45868</v>
      </c>
      <c r="C14" t="s">
        <v>335</v>
      </c>
      <c r="D14" t="s">
        <v>245</v>
      </c>
      <c r="E14" t="s">
        <v>2190</v>
      </c>
      <c r="F14" t="s">
        <v>2191</v>
      </c>
    </row>
    <row r="15" spans="1:6" x14ac:dyDescent="0.25">
      <c r="A15">
        <v>45868.762911086611</v>
      </c>
      <c r="B15">
        <v>45868</v>
      </c>
      <c r="C15" t="s">
        <v>353</v>
      </c>
      <c r="D15" t="s">
        <v>245</v>
      </c>
      <c r="E15" t="s">
        <v>2181</v>
      </c>
    </row>
    <row r="16" spans="1:6" x14ac:dyDescent="0.25">
      <c r="A16">
        <v>45868.769304473055</v>
      </c>
      <c r="B16">
        <v>45868</v>
      </c>
      <c r="C16" t="s">
        <v>366</v>
      </c>
      <c r="D16" t="s">
        <v>245</v>
      </c>
      <c r="E16" t="s">
        <v>2181</v>
      </c>
    </row>
    <row r="17" spans="1:6" x14ac:dyDescent="0.25">
      <c r="A17">
        <v>45868.771788117694</v>
      </c>
      <c r="B17">
        <v>45868</v>
      </c>
      <c r="C17" t="s">
        <v>371</v>
      </c>
      <c r="D17" t="s">
        <v>245</v>
      </c>
      <c r="E17" t="s">
        <v>2181</v>
      </c>
    </row>
    <row r="18" spans="1:6" x14ac:dyDescent="0.25">
      <c r="A18">
        <v>45868.776366355603</v>
      </c>
      <c r="B18">
        <v>45868</v>
      </c>
      <c r="C18" t="s">
        <v>376</v>
      </c>
      <c r="D18" t="s">
        <v>245</v>
      </c>
      <c r="E18" t="s">
        <v>2192</v>
      </c>
      <c r="F18" t="s">
        <v>2193</v>
      </c>
    </row>
    <row r="19" spans="1:6" x14ac:dyDescent="0.25">
      <c r="A19">
        <v>45868.780021363389</v>
      </c>
      <c r="B19">
        <v>45868</v>
      </c>
      <c r="C19" t="s">
        <v>381</v>
      </c>
      <c r="D19" t="s">
        <v>245</v>
      </c>
      <c r="E19" t="s">
        <v>2181</v>
      </c>
    </row>
    <row r="20" spans="1:6" x14ac:dyDescent="0.25">
      <c r="A20">
        <v>45868.783654098937</v>
      </c>
      <c r="B20">
        <v>45868</v>
      </c>
      <c r="C20" t="s">
        <v>387</v>
      </c>
      <c r="D20" t="s">
        <v>245</v>
      </c>
      <c r="E20" t="s">
        <v>2194</v>
      </c>
      <c r="F20" t="s">
        <v>2195</v>
      </c>
    </row>
    <row r="21" spans="1:6" x14ac:dyDescent="0.25">
      <c r="A21">
        <v>45868.786443178506</v>
      </c>
      <c r="B21">
        <v>45868</v>
      </c>
      <c r="C21" t="s">
        <v>393</v>
      </c>
      <c r="D21" t="s">
        <v>245</v>
      </c>
      <c r="E21" t="s">
        <v>2194</v>
      </c>
      <c r="F21" t="s">
        <v>2196</v>
      </c>
    </row>
    <row r="22" spans="1:6" x14ac:dyDescent="0.25">
      <c r="A22">
        <v>45868.791680407383</v>
      </c>
      <c r="B22">
        <v>45868</v>
      </c>
      <c r="C22" t="s">
        <v>399</v>
      </c>
      <c r="D22" t="s">
        <v>245</v>
      </c>
      <c r="E22" t="s">
        <v>2183</v>
      </c>
      <c r="F22" t="s">
        <v>2197</v>
      </c>
    </row>
    <row r="23" spans="1:6" x14ac:dyDescent="0.25">
      <c r="A23">
        <v>45868.493388593968</v>
      </c>
      <c r="B23">
        <v>45868</v>
      </c>
      <c r="C23" t="s">
        <v>48</v>
      </c>
      <c r="D23" t="s">
        <v>49</v>
      </c>
      <c r="E23" t="s">
        <v>2181</v>
      </c>
      <c r="F23" t="s">
        <v>2198</v>
      </c>
    </row>
    <row r="24" spans="1:6" x14ac:dyDescent="0.25">
      <c r="A24">
        <v>45868.574444661092</v>
      </c>
      <c r="B24">
        <v>45868</v>
      </c>
      <c r="C24" t="s">
        <v>76</v>
      </c>
      <c r="D24" t="s">
        <v>77</v>
      </c>
      <c r="E24" t="s">
        <v>2192</v>
      </c>
      <c r="F24" t="s">
        <v>2199</v>
      </c>
    </row>
    <row r="25" spans="1:6" x14ac:dyDescent="0.25">
      <c r="A25">
        <v>45868.583909512119</v>
      </c>
      <c r="B25">
        <v>45868</v>
      </c>
      <c r="C25" t="s">
        <v>95</v>
      </c>
      <c r="D25" t="s">
        <v>77</v>
      </c>
      <c r="E25" t="s">
        <v>2194</v>
      </c>
      <c r="F25" t="s">
        <v>2196</v>
      </c>
    </row>
    <row r="26" spans="1:6" x14ac:dyDescent="0.25">
      <c r="A26">
        <v>45868.649949653984</v>
      </c>
      <c r="B26">
        <v>45868</v>
      </c>
      <c r="C26" t="s">
        <v>191</v>
      </c>
      <c r="D26" t="s">
        <v>77</v>
      </c>
      <c r="E26" t="s">
        <v>2190</v>
      </c>
    </row>
    <row r="27" spans="1:6" x14ac:dyDescent="0.25">
      <c r="A27">
        <v>45868.709927524898</v>
      </c>
      <c r="B27">
        <v>45868</v>
      </c>
      <c r="C27" t="s">
        <v>275</v>
      </c>
      <c r="D27" t="s">
        <v>77</v>
      </c>
      <c r="E27" t="s">
        <v>2190</v>
      </c>
    </row>
    <row r="28" spans="1:6" x14ac:dyDescent="0.25">
      <c r="A28">
        <v>45868.717044500765</v>
      </c>
      <c r="B28">
        <v>45868</v>
      </c>
      <c r="C28" t="s">
        <v>300</v>
      </c>
      <c r="D28" t="s">
        <v>77</v>
      </c>
      <c r="E28" t="s">
        <v>2190</v>
      </c>
    </row>
    <row r="29" spans="1:6" x14ac:dyDescent="0.25">
      <c r="A29">
        <v>45868.724007867109</v>
      </c>
      <c r="B29">
        <v>45868</v>
      </c>
      <c r="C29" t="s">
        <v>317</v>
      </c>
      <c r="D29" t="s">
        <v>77</v>
      </c>
      <c r="E29" t="s">
        <v>2190</v>
      </c>
    </row>
    <row r="30" spans="1:6" x14ac:dyDescent="0.25">
      <c r="A30">
        <v>45868.736776077465</v>
      </c>
      <c r="B30">
        <v>45868</v>
      </c>
      <c r="C30" t="s">
        <v>342</v>
      </c>
      <c r="D30" t="s">
        <v>77</v>
      </c>
      <c r="E30" t="s">
        <v>2190</v>
      </c>
    </row>
    <row r="31" spans="1:6" x14ac:dyDescent="0.25">
      <c r="A31">
        <v>45868.74370775943</v>
      </c>
      <c r="B31">
        <v>45868</v>
      </c>
      <c r="C31" t="s">
        <v>347</v>
      </c>
      <c r="D31" t="s">
        <v>77</v>
      </c>
      <c r="E31" t="s">
        <v>2194</v>
      </c>
      <c r="F31" t="s">
        <v>2196</v>
      </c>
    </row>
    <row r="32" spans="1:6" x14ac:dyDescent="0.25">
      <c r="A32">
        <v>45868.765670570407</v>
      </c>
      <c r="B32">
        <v>45868</v>
      </c>
      <c r="C32" t="s">
        <v>359</v>
      </c>
      <c r="D32" t="s">
        <v>77</v>
      </c>
      <c r="E32" t="s">
        <v>2194</v>
      </c>
      <c r="F32" t="s">
        <v>2200</v>
      </c>
    </row>
    <row r="33" spans="1:6" x14ac:dyDescent="0.25">
      <c r="A33">
        <v>45868.80355497211</v>
      </c>
      <c r="B33">
        <v>45868</v>
      </c>
      <c r="C33" t="s">
        <v>406</v>
      </c>
      <c r="D33" t="s">
        <v>77</v>
      </c>
      <c r="E33" t="s">
        <v>2190</v>
      </c>
    </row>
    <row r="34" spans="1:6" x14ac:dyDescent="0.25">
      <c r="A34">
        <v>45868.814280853418</v>
      </c>
      <c r="B34">
        <v>45868</v>
      </c>
      <c r="C34" t="s">
        <v>412</v>
      </c>
      <c r="D34" t="s">
        <v>77</v>
      </c>
      <c r="E34" t="s">
        <v>2194</v>
      </c>
      <c r="F34" t="s">
        <v>2196</v>
      </c>
    </row>
    <row r="35" spans="1:6" x14ac:dyDescent="0.25">
      <c r="A35">
        <v>45868.818569948111</v>
      </c>
      <c r="B35">
        <v>45868</v>
      </c>
      <c r="C35" t="s">
        <v>417</v>
      </c>
      <c r="D35" t="s">
        <v>77</v>
      </c>
      <c r="E35" t="s">
        <v>2194</v>
      </c>
      <c r="F35" t="s">
        <v>2196</v>
      </c>
    </row>
    <row r="36" spans="1:6" x14ac:dyDescent="0.25">
      <c r="A36">
        <v>45868.596870299698</v>
      </c>
      <c r="B36">
        <v>45868</v>
      </c>
      <c r="C36" t="s">
        <v>109</v>
      </c>
      <c r="D36" t="s">
        <v>110</v>
      </c>
      <c r="E36" t="s">
        <v>2194</v>
      </c>
      <c r="F36" t="s">
        <v>2196</v>
      </c>
    </row>
    <row r="37" spans="1:6" x14ac:dyDescent="0.25">
      <c r="A37">
        <v>45868.601743089304</v>
      </c>
      <c r="B37">
        <v>45868</v>
      </c>
      <c r="C37" t="s">
        <v>123</v>
      </c>
      <c r="D37" t="s">
        <v>110</v>
      </c>
      <c r="E37" t="s">
        <v>2194</v>
      </c>
      <c r="F37" t="s">
        <v>2196</v>
      </c>
    </row>
    <row r="38" spans="1:6" x14ac:dyDescent="0.25">
      <c r="A38">
        <v>45868.607763767002</v>
      </c>
      <c r="B38">
        <v>45868</v>
      </c>
      <c r="C38" t="s">
        <v>134</v>
      </c>
      <c r="D38" t="s">
        <v>110</v>
      </c>
      <c r="E38" t="s">
        <v>2190</v>
      </c>
    </row>
    <row r="39" spans="1:6" x14ac:dyDescent="0.25">
      <c r="A39">
        <v>45868.613091185936</v>
      </c>
      <c r="B39">
        <v>45868</v>
      </c>
      <c r="C39" t="s">
        <v>143</v>
      </c>
      <c r="D39" t="s">
        <v>110</v>
      </c>
      <c r="E39" t="s">
        <v>2190</v>
      </c>
    </row>
    <row r="40" spans="1:6" x14ac:dyDescent="0.25">
      <c r="A40">
        <v>45868.619322605067</v>
      </c>
      <c r="B40">
        <v>45868</v>
      </c>
      <c r="C40" t="s">
        <v>148</v>
      </c>
      <c r="D40" t="s">
        <v>110</v>
      </c>
      <c r="E40" t="s">
        <v>2190</v>
      </c>
    </row>
    <row r="41" spans="1:6" x14ac:dyDescent="0.25">
      <c r="A41">
        <v>45868.632545813169</v>
      </c>
      <c r="B41">
        <v>45868</v>
      </c>
      <c r="C41" t="s">
        <v>164</v>
      </c>
      <c r="D41" t="s">
        <v>110</v>
      </c>
      <c r="E41" t="s">
        <v>2190</v>
      </c>
    </row>
    <row r="42" spans="1:6" x14ac:dyDescent="0.25">
      <c r="A42">
        <v>45868.635377341991</v>
      </c>
      <c r="B42">
        <v>45868</v>
      </c>
      <c r="C42" t="s">
        <v>170</v>
      </c>
      <c r="D42" t="s">
        <v>110</v>
      </c>
      <c r="E42" t="s">
        <v>2194</v>
      </c>
      <c r="F42" t="s">
        <v>2196</v>
      </c>
    </row>
    <row r="43" spans="1:6" x14ac:dyDescent="0.25">
      <c r="A43">
        <v>45868.640858726299</v>
      </c>
      <c r="B43">
        <v>45868</v>
      </c>
      <c r="C43" t="s">
        <v>175</v>
      </c>
      <c r="D43" t="s">
        <v>110</v>
      </c>
      <c r="E43" t="s">
        <v>2190</v>
      </c>
    </row>
    <row r="44" spans="1:6" x14ac:dyDescent="0.25">
      <c r="A44">
        <v>45868.646451945322</v>
      </c>
      <c r="B44">
        <v>45868</v>
      </c>
      <c r="C44" t="s">
        <v>184</v>
      </c>
      <c r="D44" t="s">
        <v>110</v>
      </c>
      <c r="E44" t="s">
        <v>2190</v>
      </c>
    </row>
    <row r="45" spans="1:6" x14ac:dyDescent="0.25">
      <c r="A45">
        <v>45868.654379299725</v>
      </c>
      <c r="B45">
        <v>45868</v>
      </c>
      <c r="C45" t="s">
        <v>196</v>
      </c>
      <c r="D45" t="s">
        <v>110</v>
      </c>
      <c r="E45" t="s">
        <v>2194</v>
      </c>
      <c r="F45" t="s">
        <v>2196</v>
      </c>
    </row>
    <row r="46" spans="1:6" x14ac:dyDescent="0.25">
      <c r="A46">
        <v>45868.658950289791</v>
      </c>
      <c r="B46">
        <v>45868</v>
      </c>
      <c r="C46" t="s">
        <v>202</v>
      </c>
      <c r="D46" t="s">
        <v>110</v>
      </c>
      <c r="E46" t="s">
        <v>2190</v>
      </c>
    </row>
    <row r="47" spans="1:6" x14ac:dyDescent="0.25">
      <c r="A47">
        <v>45868.662280366785</v>
      </c>
      <c r="B47">
        <v>45868</v>
      </c>
      <c r="C47" t="s">
        <v>208</v>
      </c>
      <c r="D47" t="s">
        <v>110</v>
      </c>
      <c r="E47" t="s">
        <v>2190</v>
      </c>
    </row>
    <row r="48" spans="1:6" x14ac:dyDescent="0.25">
      <c r="A48">
        <v>45868.667157847405</v>
      </c>
      <c r="B48">
        <v>45868</v>
      </c>
      <c r="C48" t="s">
        <v>213</v>
      </c>
      <c r="D48" t="s">
        <v>110</v>
      </c>
      <c r="E48" t="s">
        <v>2190</v>
      </c>
    </row>
    <row r="49" spans="1:5" x14ac:dyDescent="0.25">
      <c r="A49">
        <v>45868.669175911258</v>
      </c>
      <c r="B49">
        <v>45868</v>
      </c>
      <c r="C49" t="s">
        <v>218</v>
      </c>
      <c r="D49" t="s">
        <v>110</v>
      </c>
      <c r="E49" t="s">
        <v>2190</v>
      </c>
    </row>
    <row r="50" spans="1:5" x14ac:dyDescent="0.25">
      <c r="A50">
        <v>45868.672027856068</v>
      </c>
      <c r="B50">
        <v>45868</v>
      </c>
      <c r="C50" t="s">
        <v>224</v>
      </c>
      <c r="D50" t="s">
        <v>110</v>
      </c>
      <c r="E50" t="s">
        <v>2190</v>
      </c>
    </row>
    <row r="51" spans="1:5" x14ac:dyDescent="0.25">
      <c r="A51">
        <v>45868.673732913841</v>
      </c>
      <c r="B51">
        <v>45868</v>
      </c>
      <c r="C51" t="s">
        <v>229</v>
      </c>
      <c r="D51" t="s">
        <v>110</v>
      </c>
      <c r="E51" t="s">
        <v>2190</v>
      </c>
    </row>
    <row r="52" spans="1:5" x14ac:dyDescent="0.25">
      <c r="A52">
        <v>45869.371824639042</v>
      </c>
      <c r="B52">
        <v>45869</v>
      </c>
      <c r="C52" t="s">
        <v>447</v>
      </c>
      <c r="D52" t="s">
        <v>49</v>
      </c>
      <c r="E52" t="s">
        <v>2190</v>
      </c>
    </row>
    <row r="53" spans="1:5" x14ac:dyDescent="0.25">
      <c r="A53">
        <v>45869.385457306285</v>
      </c>
      <c r="B53">
        <v>45869</v>
      </c>
      <c r="C53" t="s">
        <v>453</v>
      </c>
      <c r="D53" t="s">
        <v>77</v>
      </c>
      <c r="E53" t="s">
        <v>2190</v>
      </c>
    </row>
    <row r="54" spans="1:5" x14ac:dyDescent="0.25">
      <c r="A54">
        <v>45869.389485774169</v>
      </c>
      <c r="B54">
        <v>45869</v>
      </c>
      <c r="C54" t="s">
        <v>459</v>
      </c>
      <c r="D54" t="s">
        <v>77</v>
      </c>
      <c r="E54" t="s">
        <v>2190</v>
      </c>
    </row>
    <row r="55" spans="1:5" x14ac:dyDescent="0.25">
      <c r="A55">
        <v>45869.439232889017</v>
      </c>
      <c r="B55">
        <v>45869</v>
      </c>
      <c r="C55" t="s">
        <v>465</v>
      </c>
      <c r="D55" t="s">
        <v>77</v>
      </c>
      <c r="E55" t="s">
        <v>2190</v>
      </c>
    </row>
    <row r="56" spans="1:5" x14ac:dyDescent="0.25">
      <c r="A56">
        <v>45869.444558896575</v>
      </c>
      <c r="B56">
        <v>45869</v>
      </c>
      <c r="C56" t="s">
        <v>471</v>
      </c>
      <c r="D56" t="s">
        <v>77</v>
      </c>
      <c r="E56" t="s">
        <v>2190</v>
      </c>
    </row>
    <row r="57" spans="1:5" x14ac:dyDescent="0.25">
      <c r="A57">
        <v>45869.450770754222</v>
      </c>
      <c r="B57">
        <v>45869</v>
      </c>
      <c r="C57" t="s">
        <v>477</v>
      </c>
      <c r="D57" t="s">
        <v>77</v>
      </c>
      <c r="E57" t="s">
        <v>2183</v>
      </c>
    </row>
    <row r="58" spans="1:5" x14ac:dyDescent="0.25">
      <c r="A58">
        <v>45869.453914965292</v>
      </c>
      <c r="B58">
        <v>45869</v>
      </c>
      <c r="C58" t="s">
        <v>485</v>
      </c>
      <c r="D58" t="s">
        <v>77</v>
      </c>
      <c r="E58" t="s">
        <v>2190</v>
      </c>
    </row>
    <row r="59" spans="1:5" x14ac:dyDescent="0.25">
      <c r="A59">
        <v>45869.458286469824</v>
      </c>
      <c r="B59">
        <v>45869</v>
      </c>
      <c r="C59" t="s">
        <v>490</v>
      </c>
      <c r="D59" t="s">
        <v>77</v>
      </c>
      <c r="E59" t="s">
        <v>2190</v>
      </c>
    </row>
    <row r="60" spans="1:5" x14ac:dyDescent="0.25">
      <c r="A60">
        <v>45869.463451036623</v>
      </c>
      <c r="B60">
        <v>45869</v>
      </c>
      <c r="C60" t="s">
        <v>496</v>
      </c>
      <c r="D60" t="s">
        <v>77</v>
      </c>
      <c r="E60" t="s">
        <v>2190</v>
      </c>
    </row>
    <row r="61" spans="1:5" x14ac:dyDescent="0.25">
      <c r="A61">
        <v>45869.469257998331</v>
      </c>
      <c r="B61">
        <v>45869</v>
      </c>
      <c r="C61" t="s">
        <v>501</v>
      </c>
      <c r="D61" t="s">
        <v>77</v>
      </c>
      <c r="E61" t="s">
        <v>2190</v>
      </c>
    </row>
    <row r="62" spans="1:5" x14ac:dyDescent="0.25">
      <c r="A62">
        <v>45869.472425205058</v>
      </c>
      <c r="B62">
        <v>45869</v>
      </c>
      <c r="C62" t="s">
        <v>506</v>
      </c>
      <c r="D62" t="s">
        <v>77</v>
      </c>
      <c r="E62" t="s">
        <v>2190</v>
      </c>
    </row>
    <row r="63" spans="1:5" x14ac:dyDescent="0.25">
      <c r="A63">
        <v>45869.477570967851</v>
      </c>
      <c r="B63">
        <v>45869</v>
      </c>
      <c r="C63" t="s">
        <v>512</v>
      </c>
      <c r="D63" t="s">
        <v>110</v>
      </c>
      <c r="E63" t="s">
        <v>2190</v>
      </c>
    </row>
    <row r="64" spans="1:5" x14ac:dyDescent="0.25">
      <c r="A64">
        <v>45869.481280559274</v>
      </c>
      <c r="B64">
        <v>45869</v>
      </c>
      <c r="C64" t="s">
        <v>519</v>
      </c>
      <c r="D64" t="s">
        <v>110</v>
      </c>
      <c r="E64" t="s">
        <v>2183</v>
      </c>
    </row>
    <row r="65" spans="1:6" x14ac:dyDescent="0.25">
      <c r="A65">
        <v>45869.483338086866</v>
      </c>
      <c r="B65">
        <v>45869</v>
      </c>
      <c r="C65" t="s">
        <v>525</v>
      </c>
      <c r="D65" t="s">
        <v>110</v>
      </c>
      <c r="E65" t="s">
        <v>2181</v>
      </c>
      <c r="F65" t="s">
        <v>2201</v>
      </c>
    </row>
    <row r="66" spans="1:6" x14ac:dyDescent="0.25">
      <c r="A66">
        <v>45869.483979712742</v>
      </c>
      <c r="B66">
        <v>45869</v>
      </c>
      <c r="C66" t="s">
        <v>530</v>
      </c>
      <c r="D66" t="s">
        <v>77</v>
      </c>
      <c r="E66" t="s">
        <v>2190</v>
      </c>
    </row>
    <row r="67" spans="1:6" x14ac:dyDescent="0.25">
      <c r="A67">
        <v>45869.487004530958</v>
      </c>
      <c r="B67">
        <v>45869</v>
      </c>
      <c r="C67" t="s">
        <v>536</v>
      </c>
      <c r="D67" t="s">
        <v>110</v>
      </c>
      <c r="E67" t="s">
        <v>2190</v>
      </c>
    </row>
    <row r="68" spans="1:6" x14ac:dyDescent="0.25">
      <c r="A68">
        <v>45869.48745209448</v>
      </c>
      <c r="B68">
        <v>45869</v>
      </c>
      <c r="C68" t="s">
        <v>541</v>
      </c>
      <c r="D68" t="s">
        <v>77</v>
      </c>
      <c r="E68" t="s">
        <v>2190</v>
      </c>
    </row>
    <row r="69" spans="1:6" x14ac:dyDescent="0.25">
      <c r="A69">
        <v>45869.489141215228</v>
      </c>
      <c r="B69">
        <v>45869</v>
      </c>
      <c r="C69" t="s">
        <v>546</v>
      </c>
      <c r="D69" t="s">
        <v>110</v>
      </c>
      <c r="E69" t="s">
        <v>2181</v>
      </c>
      <c r="F69" t="s">
        <v>2202</v>
      </c>
    </row>
    <row r="70" spans="1:6" x14ac:dyDescent="0.25">
      <c r="A70">
        <v>45869.491490688633</v>
      </c>
      <c r="B70">
        <v>45869</v>
      </c>
      <c r="C70" t="s">
        <v>551</v>
      </c>
      <c r="D70" t="s">
        <v>110</v>
      </c>
      <c r="E70" t="s">
        <v>2183</v>
      </c>
    </row>
    <row r="71" spans="1:6" x14ac:dyDescent="0.25">
      <c r="A71">
        <v>45869.492774107814</v>
      </c>
      <c r="B71">
        <v>45869</v>
      </c>
      <c r="C71" t="s">
        <v>556</v>
      </c>
      <c r="D71" t="s">
        <v>77</v>
      </c>
      <c r="E71" t="s">
        <v>2190</v>
      </c>
    </row>
    <row r="72" spans="1:6" x14ac:dyDescent="0.25">
      <c r="A72">
        <v>45869.493874246982</v>
      </c>
      <c r="B72">
        <v>45869</v>
      </c>
      <c r="C72" t="s">
        <v>563</v>
      </c>
      <c r="D72" t="s">
        <v>110</v>
      </c>
      <c r="E72" t="s">
        <v>2183</v>
      </c>
      <c r="F72" t="s">
        <v>2202</v>
      </c>
    </row>
    <row r="73" spans="1:6" x14ac:dyDescent="0.25">
      <c r="A73">
        <v>45869.497310649887</v>
      </c>
      <c r="B73">
        <v>45869</v>
      </c>
      <c r="C73" t="s">
        <v>569</v>
      </c>
      <c r="D73" t="s">
        <v>77</v>
      </c>
      <c r="E73" t="s">
        <v>2190</v>
      </c>
    </row>
    <row r="74" spans="1:6" x14ac:dyDescent="0.25">
      <c r="A74">
        <v>45869.498885990404</v>
      </c>
      <c r="B74">
        <v>45869</v>
      </c>
      <c r="C74" t="s">
        <v>576</v>
      </c>
      <c r="D74" t="s">
        <v>110</v>
      </c>
      <c r="E74" t="s">
        <v>2190</v>
      </c>
    </row>
    <row r="75" spans="1:6" x14ac:dyDescent="0.25">
      <c r="A75">
        <v>45869.501191135161</v>
      </c>
      <c r="B75">
        <v>45869</v>
      </c>
      <c r="C75" t="s">
        <v>580</v>
      </c>
      <c r="D75" t="s">
        <v>77</v>
      </c>
      <c r="E75" t="s">
        <v>2190</v>
      </c>
    </row>
    <row r="76" spans="1:6" x14ac:dyDescent="0.25">
      <c r="A76">
        <v>45869.501433543221</v>
      </c>
      <c r="B76">
        <v>45869</v>
      </c>
      <c r="C76" t="s">
        <v>585</v>
      </c>
      <c r="D76" t="s">
        <v>110</v>
      </c>
      <c r="E76" t="s">
        <v>2181</v>
      </c>
    </row>
    <row r="77" spans="1:6" x14ac:dyDescent="0.25">
      <c r="A77">
        <v>45869.507966466423</v>
      </c>
      <c r="B77">
        <v>45869</v>
      </c>
      <c r="C77" t="s">
        <v>591</v>
      </c>
      <c r="D77" t="s">
        <v>110</v>
      </c>
      <c r="E77" t="s">
        <v>2192</v>
      </c>
    </row>
    <row r="78" spans="1:6" x14ac:dyDescent="0.25">
      <c r="A78">
        <v>45869.518100057699</v>
      </c>
      <c r="B78">
        <v>45869</v>
      </c>
      <c r="C78" t="s">
        <v>597</v>
      </c>
      <c r="D78" t="s">
        <v>110</v>
      </c>
      <c r="E78" t="s">
        <v>2183</v>
      </c>
    </row>
    <row r="79" spans="1:6" x14ac:dyDescent="0.25">
      <c r="A79">
        <v>45869.520859585442</v>
      </c>
      <c r="B79">
        <v>45869</v>
      </c>
      <c r="C79" t="s">
        <v>602</v>
      </c>
      <c r="D79" t="s">
        <v>110</v>
      </c>
      <c r="E79" t="s">
        <v>2183</v>
      </c>
    </row>
    <row r="80" spans="1:6" x14ac:dyDescent="0.25">
      <c r="A80">
        <v>45869.537529196132</v>
      </c>
      <c r="B80">
        <v>45869</v>
      </c>
      <c r="C80" t="s">
        <v>607</v>
      </c>
      <c r="D80" t="s">
        <v>245</v>
      </c>
      <c r="E80" t="s">
        <v>2181</v>
      </c>
    </row>
    <row r="81" spans="1:6" x14ac:dyDescent="0.25">
      <c r="A81">
        <v>45869.54010380683</v>
      </c>
      <c r="B81">
        <v>45869</v>
      </c>
      <c r="C81" t="s">
        <v>612</v>
      </c>
      <c r="D81" t="s">
        <v>245</v>
      </c>
      <c r="E81" t="s">
        <v>2181</v>
      </c>
    </row>
    <row r="82" spans="1:6" x14ac:dyDescent="0.25">
      <c r="A82">
        <v>45869.542833362291</v>
      </c>
      <c r="B82">
        <v>45869</v>
      </c>
      <c r="C82" t="s">
        <v>617</v>
      </c>
      <c r="D82" t="s">
        <v>245</v>
      </c>
      <c r="E82" t="s">
        <v>2183</v>
      </c>
      <c r="F82" t="s">
        <v>2203</v>
      </c>
    </row>
    <row r="83" spans="1:6" x14ac:dyDescent="0.25">
      <c r="A83">
        <v>45869.545850442177</v>
      </c>
      <c r="B83">
        <v>45869</v>
      </c>
      <c r="C83" t="s">
        <v>622</v>
      </c>
      <c r="D83" t="s">
        <v>245</v>
      </c>
      <c r="E83" t="s">
        <v>2183</v>
      </c>
      <c r="F83" t="s">
        <v>2203</v>
      </c>
    </row>
    <row r="84" spans="1:6" x14ac:dyDescent="0.25">
      <c r="A84">
        <v>45869.550367698655</v>
      </c>
      <c r="B84">
        <v>45869</v>
      </c>
      <c r="C84" t="s">
        <v>629</v>
      </c>
      <c r="D84" t="s">
        <v>245</v>
      </c>
      <c r="E84" t="s">
        <v>2183</v>
      </c>
    </row>
    <row r="85" spans="1:6" x14ac:dyDescent="0.25">
      <c r="A85">
        <v>45869.554541707184</v>
      </c>
      <c r="B85">
        <v>45869</v>
      </c>
      <c r="C85" t="s">
        <v>634</v>
      </c>
      <c r="D85" t="s">
        <v>110</v>
      </c>
      <c r="E85" t="s">
        <v>2192</v>
      </c>
    </row>
    <row r="86" spans="1:6" x14ac:dyDescent="0.25">
      <c r="A86">
        <v>45869.558430977289</v>
      </c>
      <c r="B86">
        <v>45869</v>
      </c>
      <c r="C86" t="s">
        <v>641</v>
      </c>
      <c r="D86" t="s">
        <v>245</v>
      </c>
      <c r="E86" t="s">
        <v>2183</v>
      </c>
      <c r="F86" t="s">
        <v>2203</v>
      </c>
    </row>
    <row r="87" spans="1:6" x14ac:dyDescent="0.25">
      <c r="A87">
        <v>45869.560767672061</v>
      </c>
      <c r="B87">
        <v>45869</v>
      </c>
      <c r="C87" t="s">
        <v>647</v>
      </c>
      <c r="D87" t="s">
        <v>110</v>
      </c>
      <c r="E87" t="s">
        <v>2192</v>
      </c>
    </row>
    <row r="88" spans="1:6" x14ac:dyDescent="0.25">
      <c r="A88">
        <v>45869.564319299789</v>
      </c>
      <c r="B88">
        <v>45869</v>
      </c>
      <c r="C88" t="s">
        <v>653</v>
      </c>
      <c r="D88" t="s">
        <v>110</v>
      </c>
      <c r="E88" t="s">
        <v>2190</v>
      </c>
    </row>
    <row r="89" spans="1:6" x14ac:dyDescent="0.25">
      <c r="A89">
        <v>45869.568325099317</v>
      </c>
      <c r="B89">
        <v>45869</v>
      </c>
      <c r="C89" t="s">
        <v>658</v>
      </c>
      <c r="D89" t="s">
        <v>245</v>
      </c>
      <c r="E89" t="s">
        <v>2183</v>
      </c>
    </row>
    <row r="90" spans="1:6" x14ac:dyDescent="0.25">
      <c r="A90">
        <v>45869.571891193242</v>
      </c>
      <c r="B90">
        <v>45869</v>
      </c>
      <c r="C90" t="s">
        <v>663</v>
      </c>
      <c r="D90" t="s">
        <v>110</v>
      </c>
      <c r="E90" t="s">
        <v>2192</v>
      </c>
      <c r="F90" t="s">
        <v>2202</v>
      </c>
    </row>
    <row r="91" spans="1:6" x14ac:dyDescent="0.25">
      <c r="A91">
        <v>45869.578670823124</v>
      </c>
      <c r="B91">
        <v>45869</v>
      </c>
      <c r="C91" t="s">
        <v>668</v>
      </c>
      <c r="D91" t="s">
        <v>245</v>
      </c>
      <c r="E91" t="s">
        <v>2183</v>
      </c>
    </row>
    <row r="92" spans="1:6" x14ac:dyDescent="0.25">
      <c r="A92">
        <v>45869.579660033494</v>
      </c>
      <c r="B92">
        <v>45869</v>
      </c>
      <c r="C92" t="s">
        <v>673</v>
      </c>
      <c r="D92" t="s">
        <v>110</v>
      </c>
      <c r="E92" t="s">
        <v>2192</v>
      </c>
    </row>
    <row r="93" spans="1:6" x14ac:dyDescent="0.25">
      <c r="A93">
        <v>45869.581854190372</v>
      </c>
      <c r="B93">
        <v>45869</v>
      </c>
      <c r="C93" t="s">
        <v>679</v>
      </c>
      <c r="D93" t="s">
        <v>77</v>
      </c>
      <c r="E93" t="s">
        <v>2190</v>
      </c>
    </row>
    <row r="94" spans="1:6" x14ac:dyDescent="0.25">
      <c r="A94">
        <v>45869.585734025997</v>
      </c>
      <c r="B94">
        <v>45869</v>
      </c>
      <c r="C94" t="s">
        <v>684</v>
      </c>
      <c r="D94" t="s">
        <v>110</v>
      </c>
      <c r="E94" t="s">
        <v>2183</v>
      </c>
    </row>
    <row r="95" spans="1:6" x14ac:dyDescent="0.25">
      <c r="A95">
        <v>45869.587290639538</v>
      </c>
      <c r="B95">
        <v>45869</v>
      </c>
      <c r="C95" t="s">
        <v>689</v>
      </c>
      <c r="D95" t="s">
        <v>245</v>
      </c>
      <c r="E95" t="s">
        <v>2192</v>
      </c>
    </row>
    <row r="96" spans="1:6" x14ac:dyDescent="0.25">
      <c r="A96">
        <v>45869.588460194907</v>
      </c>
      <c r="B96">
        <v>45869</v>
      </c>
      <c r="C96" t="s">
        <v>695</v>
      </c>
      <c r="D96" t="s">
        <v>77</v>
      </c>
      <c r="E96" t="s">
        <v>2190</v>
      </c>
    </row>
    <row r="97" spans="1:6" x14ac:dyDescent="0.25">
      <c r="A97">
        <v>45869.590251836977</v>
      </c>
      <c r="B97">
        <v>45869</v>
      </c>
      <c r="C97" t="s">
        <v>700</v>
      </c>
      <c r="D97" t="s">
        <v>110</v>
      </c>
      <c r="E97" t="s">
        <v>2190</v>
      </c>
    </row>
    <row r="98" spans="1:6" x14ac:dyDescent="0.25">
      <c r="A98">
        <v>45869.59304151986</v>
      </c>
      <c r="B98">
        <v>45869</v>
      </c>
      <c r="C98" t="s">
        <v>705</v>
      </c>
      <c r="D98" t="s">
        <v>110</v>
      </c>
      <c r="E98" t="s">
        <v>2190</v>
      </c>
    </row>
    <row r="99" spans="1:6" x14ac:dyDescent="0.25">
      <c r="A99">
        <v>45869.593805245509</v>
      </c>
      <c r="B99">
        <v>45869</v>
      </c>
      <c r="C99" t="s">
        <v>710</v>
      </c>
      <c r="D99" t="s">
        <v>245</v>
      </c>
      <c r="E99" t="s">
        <v>2181</v>
      </c>
    </row>
    <row r="100" spans="1:6" x14ac:dyDescent="0.25">
      <c r="A100">
        <v>45869.59421694366</v>
      </c>
      <c r="B100">
        <v>45869</v>
      </c>
      <c r="C100" t="s">
        <v>715</v>
      </c>
      <c r="D100" t="s">
        <v>77</v>
      </c>
      <c r="E100" t="s">
        <v>2190</v>
      </c>
    </row>
    <row r="101" spans="1:6" x14ac:dyDescent="0.25">
      <c r="A101">
        <v>45869.598268534144</v>
      </c>
      <c r="B101">
        <v>45869</v>
      </c>
      <c r="C101" t="s">
        <v>720</v>
      </c>
      <c r="D101" t="s">
        <v>245</v>
      </c>
      <c r="E101" t="s">
        <v>2181</v>
      </c>
      <c r="F101" t="s">
        <v>2204</v>
      </c>
    </row>
    <row r="102" spans="1:6" x14ac:dyDescent="0.25">
      <c r="A102">
        <v>45869.599420319129</v>
      </c>
      <c r="B102">
        <v>45869</v>
      </c>
      <c r="C102" t="s">
        <v>726</v>
      </c>
      <c r="D102" t="s">
        <v>77</v>
      </c>
      <c r="E102" t="s">
        <v>2190</v>
      </c>
    </row>
    <row r="103" spans="1:6" x14ac:dyDescent="0.25">
      <c r="A103">
        <v>45869.604975922026</v>
      </c>
      <c r="B103">
        <v>45869</v>
      </c>
      <c r="C103" t="s">
        <v>731</v>
      </c>
      <c r="D103" t="s">
        <v>77</v>
      </c>
      <c r="E103" t="s">
        <v>2190</v>
      </c>
    </row>
    <row r="104" spans="1:6" x14ac:dyDescent="0.25">
      <c r="A104">
        <v>45869.609140611989</v>
      </c>
      <c r="B104">
        <v>45869</v>
      </c>
      <c r="C104" t="s">
        <v>736</v>
      </c>
      <c r="D104" t="s">
        <v>77</v>
      </c>
      <c r="E104" t="s">
        <v>2190</v>
      </c>
    </row>
    <row r="105" spans="1:6" x14ac:dyDescent="0.25">
      <c r="A105">
        <v>45869.609308256346</v>
      </c>
      <c r="B105">
        <v>45869</v>
      </c>
      <c r="C105" t="s">
        <v>741</v>
      </c>
      <c r="D105" t="s">
        <v>245</v>
      </c>
      <c r="E105" t="s">
        <v>2181</v>
      </c>
      <c r="F105" t="s">
        <v>2204</v>
      </c>
    </row>
    <row r="106" spans="1:6" x14ac:dyDescent="0.25">
      <c r="A106">
        <v>45869.616544841403</v>
      </c>
      <c r="B106">
        <v>45869</v>
      </c>
      <c r="C106" t="s">
        <v>747</v>
      </c>
      <c r="D106" t="s">
        <v>245</v>
      </c>
      <c r="E106" t="s">
        <v>2183</v>
      </c>
      <c r="F106" t="s">
        <v>2205</v>
      </c>
    </row>
    <row r="107" spans="1:6" x14ac:dyDescent="0.25">
      <c r="A107">
        <v>45869.617062234007</v>
      </c>
      <c r="B107">
        <v>45869</v>
      </c>
      <c r="C107" t="s">
        <v>752</v>
      </c>
      <c r="D107" t="s">
        <v>77</v>
      </c>
      <c r="E107" t="s">
        <v>2190</v>
      </c>
    </row>
    <row r="108" spans="1:6" x14ac:dyDescent="0.25">
      <c r="A108">
        <v>45869.618657429746</v>
      </c>
      <c r="B108">
        <v>45869</v>
      </c>
      <c r="C108" t="s">
        <v>759</v>
      </c>
      <c r="D108" t="s">
        <v>245</v>
      </c>
      <c r="E108" t="s">
        <v>2192</v>
      </c>
    </row>
    <row r="109" spans="1:6" x14ac:dyDescent="0.25">
      <c r="A109">
        <v>45869.622149339499</v>
      </c>
      <c r="B109">
        <v>45869</v>
      </c>
      <c r="C109" t="s">
        <v>763</v>
      </c>
      <c r="D109" t="s">
        <v>245</v>
      </c>
      <c r="E109" t="s">
        <v>2192</v>
      </c>
    </row>
    <row r="110" spans="1:6" x14ac:dyDescent="0.25">
      <c r="A110">
        <v>45869.624638965266</v>
      </c>
      <c r="B110">
        <v>45869</v>
      </c>
      <c r="C110" t="s">
        <v>769</v>
      </c>
      <c r="D110" t="s">
        <v>245</v>
      </c>
      <c r="E110" t="s">
        <v>2181</v>
      </c>
    </row>
    <row r="111" spans="1:6" x14ac:dyDescent="0.25">
      <c r="A111">
        <v>45869.626936890148</v>
      </c>
      <c r="B111">
        <v>45869</v>
      </c>
      <c r="C111" t="s">
        <v>775</v>
      </c>
      <c r="D111" t="s">
        <v>77</v>
      </c>
      <c r="E111" t="s">
        <v>2190</v>
      </c>
    </row>
    <row r="112" spans="1:6" x14ac:dyDescent="0.25">
      <c r="A112">
        <v>45869.627548570264</v>
      </c>
      <c r="B112">
        <v>45869</v>
      </c>
      <c r="C112" t="s">
        <v>781</v>
      </c>
      <c r="D112" t="s">
        <v>245</v>
      </c>
      <c r="E112" t="s">
        <v>2181</v>
      </c>
    </row>
    <row r="113" spans="1:6" x14ac:dyDescent="0.25">
      <c r="A113">
        <v>45869.629112837501</v>
      </c>
      <c r="B113">
        <v>45869</v>
      </c>
      <c r="C113" t="s">
        <v>786</v>
      </c>
      <c r="D113" t="s">
        <v>245</v>
      </c>
      <c r="E113" t="s">
        <v>2181</v>
      </c>
    </row>
    <row r="114" spans="1:6" x14ac:dyDescent="0.25">
      <c r="A114">
        <v>45869.631153265625</v>
      </c>
      <c r="B114">
        <v>45869</v>
      </c>
      <c r="C114" t="s">
        <v>791</v>
      </c>
      <c r="D114" t="s">
        <v>245</v>
      </c>
      <c r="E114" t="s">
        <v>2181</v>
      </c>
    </row>
    <row r="115" spans="1:6" x14ac:dyDescent="0.25">
      <c r="A115">
        <v>45869.633118565478</v>
      </c>
      <c r="B115">
        <v>45869</v>
      </c>
      <c r="C115" t="s">
        <v>796</v>
      </c>
      <c r="D115" t="s">
        <v>245</v>
      </c>
      <c r="E115" t="s">
        <v>2181</v>
      </c>
    </row>
    <row r="116" spans="1:6" x14ac:dyDescent="0.25">
      <c r="A116">
        <v>45869.637370618446</v>
      </c>
      <c r="B116">
        <v>45869</v>
      </c>
      <c r="C116" t="s">
        <v>801</v>
      </c>
      <c r="D116" t="s">
        <v>245</v>
      </c>
      <c r="E116" t="s">
        <v>2190</v>
      </c>
    </row>
    <row r="117" spans="1:6" x14ac:dyDescent="0.25">
      <c r="A117">
        <v>45869.638035931734</v>
      </c>
      <c r="B117">
        <v>45869</v>
      </c>
      <c r="C117" t="s">
        <v>807</v>
      </c>
      <c r="D117" t="s">
        <v>77</v>
      </c>
      <c r="E117" t="s">
        <v>2190</v>
      </c>
    </row>
    <row r="118" spans="1:6" x14ac:dyDescent="0.25">
      <c r="A118">
        <v>45869.644577493229</v>
      </c>
      <c r="B118">
        <v>45869</v>
      </c>
      <c r="C118" t="s">
        <v>813</v>
      </c>
      <c r="D118" t="s">
        <v>110</v>
      </c>
      <c r="E118" t="s">
        <v>2183</v>
      </c>
    </row>
    <row r="119" spans="1:6" x14ac:dyDescent="0.25">
      <c r="A119">
        <v>45869.649281048034</v>
      </c>
      <c r="B119">
        <v>45869</v>
      </c>
      <c r="C119" t="s">
        <v>818</v>
      </c>
      <c r="D119" t="s">
        <v>110</v>
      </c>
      <c r="E119" t="s">
        <v>2190</v>
      </c>
    </row>
    <row r="120" spans="1:6" x14ac:dyDescent="0.25">
      <c r="A120">
        <v>45869.653018354802</v>
      </c>
      <c r="B120">
        <v>45869</v>
      </c>
      <c r="C120" t="s">
        <v>825</v>
      </c>
      <c r="D120" t="s">
        <v>77</v>
      </c>
      <c r="E120" t="s">
        <v>2190</v>
      </c>
    </row>
    <row r="121" spans="1:6" x14ac:dyDescent="0.25">
      <c r="A121">
        <v>45869.653389133724</v>
      </c>
      <c r="B121">
        <v>45869</v>
      </c>
      <c r="C121" t="s">
        <v>830</v>
      </c>
      <c r="D121" t="s">
        <v>110</v>
      </c>
      <c r="E121" t="s">
        <v>2183</v>
      </c>
    </row>
    <row r="122" spans="1:6" x14ac:dyDescent="0.25">
      <c r="A122">
        <v>45869.655759857284</v>
      </c>
      <c r="B122">
        <v>45869</v>
      </c>
      <c r="C122" t="s">
        <v>837</v>
      </c>
      <c r="D122" t="s">
        <v>245</v>
      </c>
      <c r="E122" t="s">
        <v>2192</v>
      </c>
      <c r="F122" t="s">
        <v>2206</v>
      </c>
    </row>
    <row r="123" spans="1:6" x14ac:dyDescent="0.25">
      <c r="A123">
        <v>45869.656079483415</v>
      </c>
      <c r="B123">
        <v>45869</v>
      </c>
      <c r="C123" t="s">
        <v>842</v>
      </c>
      <c r="D123" t="s">
        <v>77</v>
      </c>
      <c r="E123" t="s">
        <v>2190</v>
      </c>
    </row>
    <row r="124" spans="1:6" x14ac:dyDescent="0.25">
      <c r="A124">
        <v>45869.659355271033</v>
      </c>
      <c r="B124">
        <v>45869</v>
      </c>
      <c r="C124" t="s">
        <v>852</v>
      </c>
      <c r="D124" t="s">
        <v>245</v>
      </c>
      <c r="E124" t="s">
        <v>2181</v>
      </c>
    </row>
    <row r="125" spans="1:6" x14ac:dyDescent="0.25">
      <c r="A125">
        <v>45869.662329470928</v>
      </c>
      <c r="B125">
        <v>45869</v>
      </c>
      <c r="C125" t="s">
        <v>857</v>
      </c>
      <c r="D125" t="s">
        <v>77</v>
      </c>
      <c r="E125" t="s">
        <v>2190</v>
      </c>
    </row>
    <row r="126" spans="1:6" x14ac:dyDescent="0.25">
      <c r="A126">
        <v>45869.666350592837</v>
      </c>
      <c r="B126">
        <v>45869</v>
      </c>
      <c r="C126" t="s">
        <v>873</v>
      </c>
      <c r="D126" t="s">
        <v>245</v>
      </c>
      <c r="E126" t="s">
        <v>2181</v>
      </c>
    </row>
    <row r="127" spans="1:6" x14ac:dyDescent="0.25">
      <c r="A127">
        <v>45869.667349521449</v>
      </c>
      <c r="B127">
        <v>45869</v>
      </c>
      <c r="C127" t="s">
        <v>879</v>
      </c>
      <c r="D127" t="s">
        <v>77</v>
      </c>
      <c r="E127" t="s">
        <v>2190</v>
      </c>
    </row>
    <row r="128" spans="1:6" x14ac:dyDescent="0.25">
      <c r="A128">
        <v>45869.668457288841</v>
      </c>
      <c r="B128">
        <v>45869</v>
      </c>
      <c r="C128" t="s">
        <v>884</v>
      </c>
      <c r="D128" t="s">
        <v>245</v>
      </c>
      <c r="E128" t="s">
        <v>2190</v>
      </c>
    </row>
    <row r="129" spans="1:6" x14ac:dyDescent="0.25">
      <c r="A129">
        <v>45869.673044364536</v>
      </c>
      <c r="B129">
        <v>45869</v>
      </c>
      <c r="C129" t="s">
        <v>895</v>
      </c>
      <c r="D129" t="s">
        <v>245</v>
      </c>
      <c r="E129" t="s">
        <v>2181</v>
      </c>
    </row>
    <row r="130" spans="1:6" x14ac:dyDescent="0.25">
      <c r="A130">
        <v>45869.677079167974</v>
      </c>
      <c r="B130">
        <v>45869</v>
      </c>
      <c r="C130" t="s">
        <v>900</v>
      </c>
      <c r="D130" t="s">
        <v>245</v>
      </c>
      <c r="E130" t="s">
        <v>2181</v>
      </c>
    </row>
    <row r="131" spans="1:6" x14ac:dyDescent="0.25">
      <c r="A131">
        <v>45869.680742304736</v>
      </c>
      <c r="B131">
        <v>45869</v>
      </c>
      <c r="C131" t="s">
        <v>910</v>
      </c>
      <c r="D131" t="s">
        <v>245</v>
      </c>
      <c r="E131" t="s">
        <v>2183</v>
      </c>
    </row>
    <row r="132" spans="1:6" x14ac:dyDescent="0.25">
      <c r="A132">
        <v>45869.68375883883</v>
      </c>
      <c r="B132">
        <v>45869</v>
      </c>
      <c r="C132" t="s">
        <v>917</v>
      </c>
      <c r="D132" t="s">
        <v>110</v>
      </c>
      <c r="E132" t="s">
        <v>2192</v>
      </c>
      <c r="F132" t="s">
        <v>2202</v>
      </c>
    </row>
    <row r="133" spans="1:6" x14ac:dyDescent="0.25">
      <c r="A133">
        <v>45869.684152642723</v>
      </c>
      <c r="B133">
        <v>45869</v>
      </c>
      <c r="C133" t="s">
        <v>922</v>
      </c>
      <c r="D133" t="s">
        <v>245</v>
      </c>
      <c r="E133" t="s">
        <v>2181</v>
      </c>
    </row>
    <row r="134" spans="1:6" x14ac:dyDescent="0.25">
      <c r="A134">
        <v>45869.687161071088</v>
      </c>
      <c r="B134">
        <v>45869</v>
      </c>
      <c r="C134" t="s">
        <v>927</v>
      </c>
      <c r="D134" t="s">
        <v>245</v>
      </c>
      <c r="E134" t="s">
        <v>2181</v>
      </c>
    </row>
    <row r="135" spans="1:6" x14ac:dyDescent="0.25">
      <c r="A135">
        <v>45869.692924711249</v>
      </c>
      <c r="B135">
        <v>45869</v>
      </c>
      <c r="C135" t="s">
        <v>932</v>
      </c>
      <c r="D135" t="s">
        <v>110</v>
      </c>
      <c r="E135" t="s">
        <v>2192</v>
      </c>
    </row>
    <row r="136" spans="1:6" x14ac:dyDescent="0.25">
      <c r="A136">
        <v>45869.696413879974</v>
      </c>
      <c r="B136">
        <v>45869</v>
      </c>
      <c r="C136" t="s">
        <v>937</v>
      </c>
      <c r="D136" t="s">
        <v>245</v>
      </c>
      <c r="E136" t="s">
        <v>2181</v>
      </c>
      <c r="F136" t="s">
        <v>2207</v>
      </c>
    </row>
    <row r="137" spans="1:6" x14ac:dyDescent="0.25">
      <c r="A137">
        <v>45869.700224714732</v>
      </c>
      <c r="B137">
        <v>45869</v>
      </c>
      <c r="C137" t="s">
        <v>942</v>
      </c>
      <c r="D137" t="s">
        <v>245</v>
      </c>
      <c r="E137" t="s">
        <v>2181</v>
      </c>
    </row>
    <row r="138" spans="1:6" x14ac:dyDescent="0.25">
      <c r="A138">
        <v>45869.70041766818</v>
      </c>
      <c r="B138">
        <v>45869</v>
      </c>
      <c r="C138" t="s">
        <v>947</v>
      </c>
      <c r="D138" t="s">
        <v>110</v>
      </c>
      <c r="E138" t="s">
        <v>2183</v>
      </c>
    </row>
    <row r="139" spans="1:6" x14ac:dyDescent="0.25">
      <c r="A139">
        <v>45869.704757432868</v>
      </c>
      <c r="B139">
        <v>45869</v>
      </c>
      <c r="C139" t="s">
        <v>952</v>
      </c>
      <c r="D139" t="s">
        <v>245</v>
      </c>
      <c r="E139" t="s">
        <v>2181</v>
      </c>
    </row>
    <row r="140" spans="1:6" x14ac:dyDescent="0.25">
      <c r="A140">
        <v>45869.707889190926</v>
      </c>
      <c r="B140">
        <v>45869</v>
      </c>
      <c r="C140" t="s">
        <v>958</v>
      </c>
      <c r="D140" t="s">
        <v>110</v>
      </c>
      <c r="E140" t="s">
        <v>2192</v>
      </c>
    </row>
    <row r="141" spans="1:6" x14ac:dyDescent="0.25">
      <c r="A141">
        <v>45869.7097013686</v>
      </c>
      <c r="B141">
        <v>45869</v>
      </c>
      <c r="C141" t="s">
        <v>963</v>
      </c>
      <c r="D141" t="s">
        <v>245</v>
      </c>
      <c r="E141" t="s">
        <v>2192</v>
      </c>
    </row>
    <row r="142" spans="1:6" x14ac:dyDescent="0.25">
      <c r="A142">
        <v>45869.713345608805</v>
      </c>
      <c r="B142">
        <v>45869</v>
      </c>
      <c r="C142" t="s">
        <v>968</v>
      </c>
      <c r="D142" t="s">
        <v>245</v>
      </c>
      <c r="E142" t="s">
        <v>2181</v>
      </c>
    </row>
    <row r="143" spans="1:6" x14ac:dyDescent="0.25">
      <c r="A143">
        <v>45869.715089533289</v>
      </c>
      <c r="B143">
        <v>45869</v>
      </c>
      <c r="C143" t="s">
        <v>972</v>
      </c>
      <c r="D143" t="s">
        <v>110</v>
      </c>
      <c r="E143" t="s">
        <v>2192</v>
      </c>
    </row>
    <row r="144" spans="1:6" x14ac:dyDescent="0.25">
      <c r="A144">
        <v>45869.717036751703</v>
      </c>
      <c r="B144">
        <v>45869</v>
      </c>
      <c r="C144" t="s">
        <v>977</v>
      </c>
      <c r="D144" t="s">
        <v>245</v>
      </c>
      <c r="E144" t="s">
        <v>2181</v>
      </c>
    </row>
    <row r="145" spans="1:6" x14ac:dyDescent="0.25">
      <c r="A145">
        <v>45869.718698154036</v>
      </c>
      <c r="B145">
        <v>45869</v>
      </c>
      <c r="C145" t="s">
        <v>982</v>
      </c>
      <c r="D145" t="s">
        <v>110</v>
      </c>
      <c r="E145" t="s">
        <v>2192</v>
      </c>
    </row>
    <row r="146" spans="1:6" x14ac:dyDescent="0.25">
      <c r="A146">
        <v>45869.722391528354</v>
      </c>
      <c r="B146">
        <v>45869</v>
      </c>
      <c r="C146" t="s">
        <v>986</v>
      </c>
      <c r="D146" t="s">
        <v>245</v>
      </c>
      <c r="E146" t="s">
        <v>2192</v>
      </c>
    </row>
    <row r="147" spans="1:6" x14ac:dyDescent="0.25">
      <c r="A147">
        <v>45869.723999033857</v>
      </c>
      <c r="B147">
        <v>45869</v>
      </c>
      <c r="C147" t="s">
        <v>991</v>
      </c>
      <c r="D147" t="s">
        <v>110</v>
      </c>
      <c r="E147" t="s">
        <v>2192</v>
      </c>
    </row>
    <row r="148" spans="1:6" x14ac:dyDescent="0.25">
      <c r="A148">
        <v>45869.726602620205</v>
      </c>
      <c r="B148">
        <v>45869</v>
      </c>
      <c r="C148" t="s">
        <v>996</v>
      </c>
      <c r="D148" t="s">
        <v>245</v>
      </c>
      <c r="E148" t="s">
        <v>2190</v>
      </c>
    </row>
    <row r="149" spans="1:6" x14ac:dyDescent="0.25">
      <c r="A149">
        <v>45869.728807807456</v>
      </c>
      <c r="B149">
        <v>45869</v>
      </c>
      <c r="C149" t="s">
        <v>1001</v>
      </c>
      <c r="D149" t="s">
        <v>110</v>
      </c>
      <c r="E149" t="s">
        <v>2181</v>
      </c>
    </row>
    <row r="150" spans="1:6" x14ac:dyDescent="0.25">
      <c r="A150">
        <v>45869.732574312351</v>
      </c>
      <c r="B150">
        <v>45869</v>
      </c>
      <c r="C150" t="s">
        <v>1006</v>
      </c>
      <c r="D150" t="s">
        <v>245</v>
      </c>
      <c r="E150" t="s">
        <v>2181</v>
      </c>
      <c r="F150" t="s">
        <v>2208</v>
      </c>
    </row>
    <row r="151" spans="1:6" x14ac:dyDescent="0.25">
      <c r="A151">
        <v>45869.733225124743</v>
      </c>
      <c r="B151">
        <v>45869</v>
      </c>
      <c r="C151" t="s">
        <v>1012</v>
      </c>
      <c r="D151" t="s">
        <v>110</v>
      </c>
      <c r="E151" t="s">
        <v>2183</v>
      </c>
    </row>
    <row r="152" spans="1:6" x14ac:dyDescent="0.25">
      <c r="A152">
        <v>45869.734780651561</v>
      </c>
      <c r="B152">
        <v>45869</v>
      </c>
      <c r="C152" t="s">
        <v>1018</v>
      </c>
      <c r="D152" t="s">
        <v>110</v>
      </c>
      <c r="E152" t="s">
        <v>2192</v>
      </c>
    </row>
    <row r="153" spans="1:6" x14ac:dyDescent="0.25">
      <c r="A153">
        <v>45869.737344824644</v>
      </c>
      <c r="B153">
        <v>45869</v>
      </c>
      <c r="C153" t="s">
        <v>1023</v>
      </c>
      <c r="D153" t="s">
        <v>110</v>
      </c>
      <c r="E153" t="s">
        <v>2181</v>
      </c>
    </row>
    <row r="154" spans="1:6" x14ac:dyDescent="0.25">
      <c r="A154">
        <v>45869.739412841183</v>
      </c>
      <c r="B154">
        <v>45869</v>
      </c>
      <c r="C154" t="s">
        <v>1028</v>
      </c>
      <c r="D154" t="s">
        <v>110</v>
      </c>
      <c r="E154" t="s">
        <v>2192</v>
      </c>
    </row>
    <row r="155" spans="1:6" x14ac:dyDescent="0.25">
      <c r="A155">
        <v>45869.741508945393</v>
      </c>
      <c r="B155">
        <v>45869</v>
      </c>
      <c r="C155" t="s">
        <v>1033</v>
      </c>
      <c r="D155" t="s">
        <v>245</v>
      </c>
      <c r="E155" t="s">
        <v>2190</v>
      </c>
    </row>
    <row r="156" spans="1:6" x14ac:dyDescent="0.25">
      <c r="A156">
        <v>45869.751945872289</v>
      </c>
      <c r="B156">
        <v>45869</v>
      </c>
      <c r="C156" t="s">
        <v>1039</v>
      </c>
      <c r="D156" t="s">
        <v>110</v>
      </c>
      <c r="E156" t="s">
        <v>2183</v>
      </c>
    </row>
    <row r="157" spans="1:6" x14ac:dyDescent="0.25">
      <c r="A157">
        <v>45869.7540878933</v>
      </c>
      <c r="B157">
        <v>45869</v>
      </c>
      <c r="C157" t="s">
        <v>1045</v>
      </c>
      <c r="D157" t="s">
        <v>245</v>
      </c>
      <c r="E157" t="s">
        <v>2192</v>
      </c>
      <c r="F157" t="s">
        <v>2206</v>
      </c>
    </row>
    <row r="158" spans="1:6" x14ac:dyDescent="0.25">
      <c r="A158">
        <v>45869.754553407744</v>
      </c>
      <c r="B158">
        <v>45869</v>
      </c>
      <c r="C158" t="s">
        <v>1051</v>
      </c>
      <c r="D158" t="s">
        <v>77</v>
      </c>
      <c r="E158" t="s">
        <v>2190</v>
      </c>
    </row>
    <row r="159" spans="1:6" x14ac:dyDescent="0.25">
      <c r="A159">
        <v>45869.758375834121</v>
      </c>
      <c r="B159">
        <v>45869</v>
      </c>
      <c r="C159" t="s">
        <v>1057</v>
      </c>
      <c r="D159" t="s">
        <v>77</v>
      </c>
      <c r="E159" t="s">
        <v>2190</v>
      </c>
    </row>
    <row r="160" spans="1:6" x14ac:dyDescent="0.25">
      <c r="A160">
        <v>45869.759956272625</v>
      </c>
      <c r="B160">
        <v>45869</v>
      </c>
      <c r="C160" t="s">
        <v>1063</v>
      </c>
      <c r="D160" t="s">
        <v>110</v>
      </c>
      <c r="E160" t="s">
        <v>2190</v>
      </c>
    </row>
    <row r="161" spans="1:5" x14ac:dyDescent="0.25">
      <c r="A161">
        <v>45869.762666455325</v>
      </c>
      <c r="B161">
        <v>45869</v>
      </c>
      <c r="C161" t="s">
        <v>1068</v>
      </c>
      <c r="D161" t="s">
        <v>77</v>
      </c>
      <c r="E161" t="s">
        <v>2190</v>
      </c>
    </row>
    <row r="162" spans="1:5" x14ac:dyDescent="0.25">
      <c r="A162">
        <v>45869.76420158118</v>
      </c>
      <c r="B162">
        <v>45869</v>
      </c>
      <c r="C162" t="s">
        <v>1073</v>
      </c>
      <c r="D162" t="s">
        <v>245</v>
      </c>
      <c r="E162" t="s">
        <v>2192</v>
      </c>
    </row>
    <row r="163" spans="1:5" x14ac:dyDescent="0.25">
      <c r="A163">
        <v>45869.76540384168</v>
      </c>
      <c r="B163">
        <v>45869</v>
      </c>
      <c r="C163" t="s">
        <v>1078</v>
      </c>
      <c r="D163" t="s">
        <v>77</v>
      </c>
      <c r="E163" t="s">
        <v>2190</v>
      </c>
    </row>
    <row r="164" spans="1:5" x14ac:dyDescent="0.25">
      <c r="A164">
        <v>45869.765980258482</v>
      </c>
      <c r="B164">
        <v>45869</v>
      </c>
      <c r="C164" t="s">
        <v>1084</v>
      </c>
      <c r="D164" t="s">
        <v>110</v>
      </c>
      <c r="E164" t="s">
        <v>2192</v>
      </c>
    </row>
    <row r="165" spans="1:5" x14ac:dyDescent="0.25">
      <c r="A165">
        <v>45869.769664604501</v>
      </c>
      <c r="B165">
        <v>45869</v>
      </c>
      <c r="C165" t="s">
        <v>1090</v>
      </c>
      <c r="D165" t="s">
        <v>77</v>
      </c>
      <c r="E165" t="s">
        <v>2190</v>
      </c>
    </row>
    <row r="166" spans="1:5" x14ac:dyDescent="0.25">
      <c r="A166">
        <v>45869.770457547544</v>
      </c>
      <c r="B166">
        <v>45869</v>
      </c>
      <c r="C166" t="s">
        <v>1096</v>
      </c>
      <c r="D166" t="s">
        <v>245</v>
      </c>
      <c r="E166" t="s">
        <v>2192</v>
      </c>
    </row>
    <row r="167" spans="1:5" x14ac:dyDescent="0.25">
      <c r="A167">
        <v>45869.772392840889</v>
      </c>
      <c r="B167">
        <v>45869</v>
      </c>
      <c r="C167" t="s">
        <v>1102</v>
      </c>
      <c r="D167" t="s">
        <v>110</v>
      </c>
      <c r="E167" t="s">
        <v>2181</v>
      </c>
    </row>
    <row r="168" spans="1:5" x14ac:dyDescent="0.25">
      <c r="A168">
        <v>45869.774388619837</v>
      </c>
      <c r="B168">
        <v>45869</v>
      </c>
      <c r="C168" t="s">
        <v>1107</v>
      </c>
      <c r="D168" t="s">
        <v>77</v>
      </c>
      <c r="E168" t="s">
        <v>2190</v>
      </c>
    </row>
    <row r="169" spans="1:5" x14ac:dyDescent="0.25">
      <c r="A169">
        <v>45869.775346282106</v>
      </c>
      <c r="B169">
        <v>45869</v>
      </c>
      <c r="C169" t="s">
        <v>1112</v>
      </c>
      <c r="D169" t="s">
        <v>245</v>
      </c>
      <c r="E169" t="s">
        <v>2192</v>
      </c>
    </row>
    <row r="170" spans="1:5" x14ac:dyDescent="0.25">
      <c r="A170">
        <v>45869.775445700507</v>
      </c>
      <c r="B170">
        <v>45869</v>
      </c>
      <c r="C170" t="s">
        <v>1117</v>
      </c>
      <c r="D170" t="s">
        <v>110</v>
      </c>
      <c r="E170" t="s">
        <v>2181</v>
      </c>
    </row>
    <row r="171" spans="1:5" x14ac:dyDescent="0.25">
      <c r="A171">
        <v>45869.77825718189</v>
      </c>
      <c r="B171">
        <v>45869</v>
      </c>
      <c r="C171" t="s">
        <v>1121</v>
      </c>
      <c r="D171" t="s">
        <v>77</v>
      </c>
      <c r="E171" t="s">
        <v>2190</v>
      </c>
    </row>
    <row r="172" spans="1:5" x14ac:dyDescent="0.25">
      <c r="A172">
        <v>45869.783140591411</v>
      </c>
      <c r="B172">
        <v>45869</v>
      </c>
      <c r="C172" t="s">
        <v>1127</v>
      </c>
      <c r="D172" t="s">
        <v>77</v>
      </c>
      <c r="E172" t="s">
        <v>2190</v>
      </c>
    </row>
    <row r="173" spans="1:5" x14ac:dyDescent="0.25">
      <c r="A173">
        <v>45869.784636062534</v>
      </c>
      <c r="B173">
        <v>45869</v>
      </c>
      <c r="C173" t="s">
        <v>1133</v>
      </c>
      <c r="D173" t="s">
        <v>110</v>
      </c>
      <c r="E173" t="s">
        <v>2190</v>
      </c>
    </row>
    <row r="174" spans="1:5" x14ac:dyDescent="0.25">
      <c r="A174">
        <v>45869.785185589986</v>
      </c>
      <c r="B174">
        <v>45869</v>
      </c>
      <c r="C174" t="s">
        <v>1138</v>
      </c>
      <c r="D174" t="s">
        <v>245</v>
      </c>
      <c r="E174" t="s">
        <v>2192</v>
      </c>
    </row>
    <row r="175" spans="1:5" x14ac:dyDescent="0.25">
      <c r="A175">
        <v>45869.786523004412</v>
      </c>
      <c r="B175">
        <v>45869</v>
      </c>
      <c r="C175" t="s">
        <v>1143</v>
      </c>
      <c r="D175" t="s">
        <v>77</v>
      </c>
      <c r="E175" t="s">
        <v>2190</v>
      </c>
    </row>
    <row r="176" spans="1:5" x14ac:dyDescent="0.25">
      <c r="A176">
        <v>45869.788088452442</v>
      </c>
      <c r="B176">
        <v>45869</v>
      </c>
      <c r="C176" t="s">
        <v>1148</v>
      </c>
      <c r="D176" t="s">
        <v>245</v>
      </c>
      <c r="E176" t="s">
        <v>2192</v>
      </c>
    </row>
    <row r="177" spans="1:6" x14ac:dyDescent="0.25">
      <c r="A177">
        <v>45869.788453623034</v>
      </c>
      <c r="B177">
        <v>45869</v>
      </c>
      <c r="C177" t="s">
        <v>1153</v>
      </c>
      <c r="D177" t="s">
        <v>110</v>
      </c>
      <c r="E177" t="s">
        <v>2181</v>
      </c>
    </row>
    <row r="178" spans="1:6" x14ac:dyDescent="0.25">
      <c r="A178">
        <v>45869.790115123542</v>
      </c>
      <c r="B178">
        <v>45869</v>
      </c>
      <c r="C178" t="s">
        <v>1158</v>
      </c>
      <c r="D178" t="s">
        <v>110</v>
      </c>
      <c r="E178" t="s">
        <v>2181</v>
      </c>
    </row>
    <row r="179" spans="1:6" x14ac:dyDescent="0.25">
      <c r="A179">
        <v>45869.791355505811</v>
      </c>
      <c r="B179">
        <v>45869</v>
      </c>
      <c r="C179" t="s">
        <v>1163</v>
      </c>
      <c r="D179" t="s">
        <v>77</v>
      </c>
      <c r="E179" t="s">
        <v>2190</v>
      </c>
    </row>
    <row r="180" spans="1:6" x14ac:dyDescent="0.25">
      <c r="A180">
        <v>45869.792867825985</v>
      </c>
      <c r="B180">
        <v>45869</v>
      </c>
      <c r="C180" t="s">
        <v>1169</v>
      </c>
      <c r="D180" t="s">
        <v>245</v>
      </c>
      <c r="E180" t="s">
        <v>2183</v>
      </c>
    </row>
    <row r="181" spans="1:6" x14ac:dyDescent="0.25">
      <c r="A181">
        <v>45869.794539677896</v>
      </c>
      <c r="B181">
        <v>45869</v>
      </c>
      <c r="C181" t="s">
        <v>1174</v>
      </c>
      <c r="D181" t="s">
        <v>110</v>
      </c>
      <c r="E181" t="s">
        <v>2181</v>
      </c>
    </row>
    <row r="182" spans="1:6" x14ac:dyDescent="0.25">
      <c r="A182">
        <v>45869.796333088852</v>
      </c>
      <c r="B182">
        <v>45869</v>
      </c>
      <c r="C182" t="s">
        <v>1179</v>
      </c>
      <c r="D182" t="s">
        <v>77</v>
      </c>
      <c r="E182" t="s">
        <v>2190</v>
      </c>
    </row>
    <row r="183" spans="1:6" x14ac:dyDescent="0.25">
      <c r="A183">
        <v>45869.79713309426</v>
      </c>
      <c r="B183">
        <v>45869</v>
      </c>
      <c r="C183" t="s">
        <v>1185</v>
      </c>
      <c r="D183" t="s">
        <v>110</v>
      </c>
      <c r="E183" t="s">
        <v>2192</v>
      </c>
      <c r="F183" t="s">
        <v>2209</v>
      </c>
    </row>
    <row r="184" spans="1:6" x14ac:dyDescent="0.25">
      <c r="A184">
        <v>45869.797494623614</v>
      </c>
      <c r="B184">
        <v>45869</v>
      </c>
      <c r="C184" t="s">
        <v>1191</v>
      </c>
      <c r="D184" t="s">
        <v>245</v>
      </c>
      <c r="E184" t="s">
        <v>2192</v>
      </c>
    </row>
    <row r="185" spans="1:6" x14ac:dyDescent="0.25">
      <c r="A185">
        <v>45869.801039845799</v>
      </c>
      <c r="B185">
        <v>45869</v>
      </c>
      <c r="C185" t="s">
        <v>1196</v>
      </c>
      <c r="D185" t="s">
        <v>110</v>
      </c>
      <c r="E185" t="s">
        <v>2183</v>
      </c>
    </row>
    <row r="186" spans="1:6" x14ac:dyDescent="0.25">
      <c r="A186">
        <v>45869.80187633539</v>
      </c>
      <c r="B186">
        <v>45869</v>
      </c>
      <c r="C186" t="s">
        <v>1201</v>
      </c>
      <c r="D186" t="s">
        <v>245</v>
      </c>
      <c r="E186" t="s">
        <v>2192</v>
      </c>
    </row>
    <row r="187" spans="1:6" x14ac:dyDescent="0.25">
      <c r="A187">
        <v>45869.802635652835</v>
      </c>
      <c r="B187">
        <v>45869</v>
      </c>
      <c r="C187" t="s">
        <v>1205</v>
      </c>
      <c r="D187" t="s">
        <v>77</v>
      </c>
      <c r="E187" t="s">
        <v>2190</v>
      </c>
    </row>
    <row r="188" spans="1:6" x14ac:dyDescent="0.25">
      <c r="A188">
        <v>45869.803019059662</v>
      </c>
      <c r="B188">
        <v>45869</v>
      </c>
      <c r="C188" t="s">
        <v>1211</v>
      </c>
      <c r="D188" t="s">
        <v>110</v>
      </c>
      <c r="E188" t="s">
        <v>2181</v>
      </c>
    </row>
    <row r="189" spans="1:6" x14ac:dyDescent="0.25">
      <c r="A189">
        <v>45869.80460084178</v>
      </c>
      <c r="B189">
        <v>45869</v>
      </c>
      <c r="C189" t="s">
        <v>1216</v>
      </c>
      <c r="D189" t="s">
        <v>110</v>
      </c>
      <c r="E189" t="s">
        <v>2192</v>
      </c>
      <c r="F189" t="s">
        <v>2210</v>
      </c>
    </row>
    <row r="190" spans="1:6" x14ac:dyDescent="0.25">
      <c r="A190">
        <v>45869.805190691171</v>
      </c>
      <c r="B190">
        <v>45869</v>
      </c>
      <c r="C190" t="s">
        <v>1221</v>
      </c>
      <c r="D190" t="s">
        <v>77</v>
      </c>
      <c r="E190" t="s">
        <v>2190</v>
      </c>
    </row>
    <row r="191" spans="1:6" x14ac:dyDescent="0.25">
      <c r="A191">
        <v>45869.806744199537</v>
      </c>
      <c r="B191">
        <v>45869</v>
      </c>
      <c r="C191" t="s">
        <v>1226</v>
      </c>
      <c r="D191" t="s">
        <v>110</v>
      </c>
      <c r="E191" t="s">
        <v>2183</v>
      </c>
    </row>
    <row r="192" spans="1:6" x14ac:dyDescent="0.25">
      <c r="A192">
        <v>45869.810041130506</v>
      </c>
      <c r="B192">
        <v>45869</v>
      </c>
      <c r="C192" t="s">
        <v>1232</v>
      </c>
      <c r="D192" t="s">
        <v>110</v>
      </c>
      <c r="E192" t="s">
        <v>2190</v>
      </c>
    </row>
    <row r="193" spans="1:6" x14ac:dyDescent="0.25">
      <c r="A193">
        <v>45869.810366804013</v>
      </c>
      <c r="B193">
        <v>45869</v>
      </c>
      <c r="C193" t="s">
        <v>1237</v>
      </c>
      <c r="D193" t="s">
        <v>77</v>
      </c>
      <c r="E193" t="s">
        <v>2190</v>
      </c>
    </row>
    <row r="194" spans="1:6" x14ac:dyDescent="0.25">
      <c r="A194">
        <v>45869.811898681561</v>
      </c>
      <c r="B194">
        <v>45869</v>
      </c>
      <c r="C194" t="s">
        <v>1243</v>
      </c>
      <c r="D194" t="s">
        <v>49</v>
      </c>
      <c r="E194" t="s">
        <v>2190</v>
      </c>
    </row>
    <row r="195" spans="1:6" x14ac:dyDescent="0.25">
      <c r="A195">
        <v>45869.812212772209</v>
      </c>
      <c r="B195">
        <v>45869</v>
      </c>
      <c r="C195" t="s">
        <v>1247</v>
      </c>
      <c r="D195" t="s">
        <v>110</v>
      </c>
      <c r="E195" t="s">
        <v>2181</v>
      </c>
    </row>
    <row r="196" spans="1:6" x14ac:dyDescent="0.25">
      <c r="A196">
        <v>45869.814234602636</v>
      </c>
      <c r="B196">
        <v>45869</v>
      </c>
      <c r="C196" t="s">
        <v>1252</v>
      </c>
      <c r="D196" t="s">
        <v>110</v>
      </c>
      <c r="E196" t="s">
        <v>2181</v>
      </c>
    </row>
    <row r="197" spans="1:6" x14ac:dyDescent="0.25">
      <c r="A197">
        <v>45869.816149473219</v>
      </c>
      <c r="B197">
        <v>45869</v>
      </c>
      <c r="C197" t="s">
        <v>1257</v>
      </c>
      <c r="D197" t="s">
        <v>110</v>
      </c>
      <c r="E197" t="s">
        <v>2181</v>
      </c>
    </row>
    <row r="198" spans="1:6" x14ac:dyDescent="0.25">
      <c r="A198">
        <v>45869.82128894933</v>
      </c>
      <c r="B198">
        <v>45869</v>
      </c>
      <c r="C198" t="s">
        <v>1262</v>
      </c>
      <c r="D198" t="s">
        <v>110</v>
      </c>
      <c r="E198" t="s">
        <v>2192</v>
      </c>
    </row>
    <row r="199" spans="1:6" x14ac:dyDescent="0.25">
      <c r="A199">
        <v>45869.823290329157</v>
      </c>
      <c r="B199">
        <v>45869</v>
      </c>
      <c r="C199" t="s">
        <v>1267</v>
      </c>
      <c r="D199" t="s">
        <v>110</v>
      </c>
      <c r="E199" t="s">
        <v>2192</v>
      </c>
      <c r="F199" t="s">
        <v>2210</v>
      </c>
    </row>
    <row r="200" spans="1:6" x14ac:dyDescent="0.25">
      <c r="A200">
        <v>45873.552450387419</v>
      </c>
      <c r="B200">
        <v>45873</v>
      </c>
      <c r="C200" t="s">
        <v>1354</v>
      </c>
      <c r="D200" t="s">
        <v>245</v>
      </c>
      <c r="E200" t="s">
        <v>2190</v>
      </c>
    </row>
    <row r="201" spans="1:6" x14ac:dyDescent="0.25">
      <c r="A201">
        <v>45873.564127726866</v>
      </c>
      <c r="B201">
        <v>45873</v>
      </c>
      <c r="C201" t="s">
        <v>1394</v>
      </c>
      <c r="D201" t="s">
        <v>245</v>
      </c>
      <c r="E201" t="s">
        <v>2190</v>
      </c>
    </row>
    <row r="202" spans="1:6" x14ac:dyDescent="0.25">
      <c r="A202">
        <v>45873.574044945279</v>
      </c>
      <c r="B202">
        <v>45873</v>
      </c>
      <c r="C202" t="s">
        <v>1415</v>
      </c>
      <c r="D202" t="s">
        <v>245</v>
      </c>
      <c r="E202" t="s">
        <v>2190</v>
      </c>
    </row>
    <row r="203" spans="1:6" x14ac:dyDescent="0.25">
      <c r="A203">
        <v>45873.604332850126</v>
      </c>
      <c r="B203">
        <v>45873</v>
      </c>
      <c r="C203" t="s">
        <v>1469</v>
      </c>
      <c r="D203" t="s">
        <v>245</v>
      </c>
      <c r="E203" t="s">
        <v>2190</v>
      </c>
    </row>
    <row r="204" spans="1:6" x14ac:dyDescent="0.25">
      <c r="A204">
        <v>45873.613103705349</v>
      </c>
      <c r="B204">
        <v>45873</v>
      </c>
      <c r="C204" t="s">
        <v>1495</v>
      </c>
      <c r="D204" t="s">
        <v>245</v>
      </c>
      <c r="E204" t="s">
        <v>2190</v>
      </c>
    </row>
    <row r="205" spans="1:6" x14ac:dyDescent="0.25">
      <c r="A205">
        <v>45873.637352444326</v>
      </c>
      <c r="B205">
        <v>45873</v>
      </c>
      <c r="C205" t="s">
        <v>1538</v>
      </c>
      <c r="D205" t="s">
        <v>245</v>
      </c>
      <c r="E205" t="s">
        <v>2190</v>
      </c>
    </row>
    <row r="206" spans="1:6" x14ac:dyDescent="0.25">
      <c r="A206">
        <v>45873.653220513173</v>
      </c>
      <c r="B206">
        <v>45873</v>
      </c>
      <c r="C206" t="s">
        <v>1578</v>
      </c>
      <c r="D206" t="s">
        <v>245</v>
      </c>
      <c r="E206" t="s">
        <v>2190</v>
      </c>
    </row>
    <row r="207" spans="1:6" x14ac:dyDescent="0.25">
      <c r="A207">
        <v>45873.671883171941</v>
      </c>
      <c r="B207">
        <v>45873</v>
      </c>
      <c r="C207" t="s">
        <v>1613</v>
      </c>
      <c r="D207" t="s">
        <v>245</v>
      </c>
      <c r="E207" t="s">
        <v>2190</v>
      </c>
    </row>
    <row r="208" spans="1:6" x14ac:dyDescent="0.25">
      <c r="A208">
        <v>45873.525714284813</v>
      </c>
      <c r="B208">
        <v>45873</v>
      </c>
      <c r="C208" t="s">
        <v>1290</v>
      </c>
      <c r="D208" t="s">
        <v>1291</v>
      </c>
      <c r="E208" t="s">
        <v>2181</v>
      </c>
      <c r="F208" t="s">
        <v>2198</v>
      </c>
    </row>
    <row r="209" spans="1:6" x14ac:dyDescent="0.25">
      <c r="A209">
        <v>45873.529379076375</v>
      </c>
      <c r="B209">
        <v>45873</v>
      </c>
      <c r="C209" t="s">
        <v>1302</v>
      </c>
      <c r="D209" t="s">
        <v>1291</v>
      </c>
      <c r="E209" t="s">
        <v>2190</v>
      </c>
    </row>
    <row r="210" spans="1:6" x14ac:dyDescent="0.25">
      <c r="A210">
        <v>45873.534645771935</v>
      </c>
      <c r="B210">
        <v>45873</v>
      </c>
      <c r="C210" t="s">
        <v>1312</v>
      </c>
      <c r="D210" t="s">
        <v>1291</v>
      </c>
      <c r="E210" t="s">
        <v>2190</v>
      </c>
    </row>
    <row r="211" spans="1:6" x14ac:dyDescent="0.25">
      <c r="A211">
        <v>45873.539124627721</v>
      </c>
      <c r="B211">
        <v>45873</v>
      </c>
      <c r="C211" t="s">
        <v>1322</v>
      </c>
      <c r="D211" t="s">
        <v>1291</v>
      </c>
      <c r="E211" t="s">
        <v>2190</v>
      </c>
    </row>
    <row r="212" spans="1:6" x14ac:dyDescent="0.25">
      <c r="A212">
        <v>45873.546334468439</v>
      </c>
      <c r="B212">
        <v>45873</v>
      </c>
      <c r="C212" t="s">
        <v>1343</v>
      </c>
      <c r="D212" t="s">
        <v>1291</v>
      </c>
      <c r="E212" t="s">
        <v>2190</v>
      </c>
    </row>
    <row r="213" spans="1:6" x14ac:dyDescent="0.25">
      <c r="A213">
        <v>45873.552436324295</v>
      </c>
      <c r="B213">
        <v>45873</v>
      </c>
      <c r="C213" t="s">
        <v>1348</v>
      </c>
      <c r="D213" t="s">
        <v>1291</v>
      </c>
      <c r="E213" t="s">
        <v>2183</v>
      </c>
      <c r="F213" t="s">
        <v>2211</v>
      </c>
    </row>
    <row r="214" spans="1:6" x14ac:dyDescent="0.25">
      <c r="A214">
        <v>45873.560082553078</v>
      </c>
      <c r="B214">
        <v>45873</v>
      </c>
      <c r="C214" t="s">
        <v>1378</v>
      </c>
      <c r="D214" t="s">
        <v>1291</v>
      </c>
      <c r="E214" t="s">
        <v>2190</v>
      </c>
    </row>
    <row r="215" spans="1:6" x14ac:dyDescent="0.25">
      <c r="A215">
        <v>45873.568995562433</v>
      </c>
      <c r="B215">
        <v>45873</v>
      </c>
      <c r="C215" t="s">
        <v>1404</v>
      </c>
      <c r="D215" t="s">
        <v>1291</v>
      </c>
      <c r="E215" t="s">
        <v>2192</v>
      </c>
      <c r="F215" t="s">
        <v>2212</v>
      </c>
    </row>
    <row r="216" spans="1:6" x14ac:dyDescent="0.25">
      <c r="A216">
        <v>45873.576925159767</v>
      </c>
      <c r="B216">
        <v>45873</v>
      </c>
      <c r="C216" t="s">
        <v>1425</v>
      </c>
      <c r="D216" t="s">
        <v>1291</v>
      </c>
      <c r="E216" t="s">
        <v>2190</v>
      </c>
    </row>
    <row r="217" spans="1:6" x14ac:dyDescent="0.25">
      <c r="A217">
        <v>45873.601315803819</v>
      </c>
      <c r="B217">
        <v>45873</v>
      </c>
      <c r="C217" t="s">
        <v>1456</v>
      </c>
      <c r="D217" t="s">
        <v>1291</v>
      </c>
      <c r="E217" t="s">
        <v>2190</v>
      </c>
    </row>
    <row r="218" spans="1:6" x14ac:dyDescent="0.25">
      <c r="A218">
        <v>45873.610438032127</v>
      </c>
      <c r="B218">
        <v>45873</v>
      </c>
      <c r="C218" t="s">
        <v>1490</v>
      </c>
      <c r="D218" t="s">
        <v>1291</v>
      </c>
      <c r="E218" t="s">
        <v>2192</v>
      </c>
      <c r="F218" t="s">
        <v>2213</v>
      </c>
    </row>
    <row r="219" spans="1:6" x14ac:dyDescent="0.25">
      <c r="A219">
        <v>45873.617228738971</v>
      </c>
      <c r="B219">
        <v>45873</v>
      </c>
      <c r="C219" t="s">
        <v>1512</v>
      </c>
      <c r="D219" t="s">
        <v>1291</v>
      </c>
      <c r="E219" t="s">
        <v>2190</v>
      </c>
    </row>
    <row r="220" spans="1:6" x14ac:dyDescent="0.25">
      <c r="A220">
        <v>45873.644952609153</v>
      </c>
      <c r="B220">
        <v>45873</v>
      </c>
      <c r="C220" t="s">
        <v>1555</v>
      </c>
      <c r="D220" t="s">
        <v>1291</v>
      </c>
      <c r="E220" t="s">
        <v>2190</v>
      </c>
    </row>
    <row r="221" spans="1:6" x14ac:dyDescent="0.25">
      <c r="A221">
        <v>45873.651958420982</v>
      </c>
      <c r="B221">
        <v>45873</v>
      </c>
      <c r="C221" t="s">
        <v>1567</v>
      </c>
      <c r="D221" t="s">
        <v>1291</v>
      </c>
      <c r="E221" t="s">
        <v>2214</v>
      </c>
    </row>
    <row r="222" spans="1:6" x14ac:dyDescent="0.25">
      <c r="A222">
        <v>45873.661317219099</v>
      </c>
      <c r="B222">
        <v>45873</v>
      </c>
      <c r="C222" t="s">
        <v>1590</v>
      </c>
      <c r="D222" t="s">
        <v>1291</v>
      </c>
      <c r="E222" t="s">
        <v>2214</v>
      </c>
    </row>
    <row r="223" spans="1:6" x14ac:dyDescent="0.25">
      <c r="A223">
        <v>45873.664920813782</v>
      </c>
      <c r="B223">
        <v>45873</v>
      </c>
      <c r="C223" t="s">
        <v>1602</v>
      </c>
      <c r="D223" t="s">
        <v>1291</v>
      </c>
      <c r="E223" t="s">
        <v>2190</v>
      </c>
    </row>
    <row r="224" spans="1:6" x14ac:dyDescent="0.25">
      <c r="A224">
        <v>45873.681081948736</v>
      </c>
      <c r="B224">
        <v>45873</v>
      </c>
      <c r="C224" t="s">
        <v>1625</v>
      </c>
      <c r="D224" t="s">
        <v>1291</v>
      </c>
      <c r="E224" t="s">
        <v>2192</v>
      </c>
      <c r="F224" t="s">
        <v>2215</v>
      </c>
    </row>
    <row r="225" spans="1:6" x14ac:dyDescent="0.25">
      <c r="A225">
        <v>45873.686232764732</v>
      </c>
      <c r="B225">
        <v>45873</v>
      </c>
      <c r="C225" t="s">
        <v>1631</v>
      </c>
      <c r="D225" t="s">
        <v>1291</v>
      </c>
      <c r="E225" t="s">
        <v>2190</v>
      </c>
    </row>
    <row r="226" spans="1:6" x14ac:dyDescent="0.25">
      <c r="A226">
        <v>45873.690650558776</v>
      </c>
      <c r="B226">
        <v>45873</v>
      </c>
      <c r="C226" t="s">
        <v>1642</v>
      </c>
      <c r="D226" t="s">
        <v>1291</v>
      </c>
      <c r="E226" t="s">
        <v>2190</v>
      </c>
    </row>
    <row r="227" spans="1:6" x14ac:dyDescent="0.25">
      <c r="A227">
        <v>45873.524587349304</v>
      </c>
      <c r="B227">
        <v>45873</v>
      </c>
      <c r="C227" t="s">
        <v>1282</v>
      </c>
      <c r="D227" t="s">
        <v>1283</v>
      </c>
      <c r="E227" t="s">
        <v>2190</v>
      </c>
    </row>
    <row r="228" spans="1:6" x14ac:dyDescent="0.25">
      <c r="A228">
        <v>45873.528498359701</v>
      </c>
      <c r="B228">
        <v>45873</v>
      </c>
      <c r="C228" t="s">
        <v>1297</v>
      </c>
      <c r="D228" t="s">
        <v>1283</v>
      </c>
      <c r="E228" t="s">
        <v>2214</v>
      </c>
    </row>
    <row r="229" spans="1:6" x14ac:dyDescent="0.25">
      <c r="A229">
        <v>45873.532543568843</v>
      </c>
      <c r="B229">
        <v>45873</v>
      </c>
      <c r="C229" t="s">
        <v>1307</v>
      </c>
      <c r="D229" t="s">
        <v>1283</v>
      </c>
      <c r="E229" t="s">
        <v>2190</v>
      </c>
    </row>
    <row r="230" spans="1:6" x14ac:dyDescent="0.25">
      <c r="A230">
        <v>45873.535740249499</v>
      </c>
      <c r="B230">
        <v>45873</v>
      </c>
      <c r="C230" t="s">
        <v>1317</v>
      </c>
      <c r="D230" t="s">
        <v>1283</v>
      </c>
      <c r="E230" t="s">
        <v>2192</v>
      </c>
      <c r="F230" t="s">
        <v>2216</v>
      </c>
    </row>
    <row r="231" spans="1:6" x14ac:dyDescent="0.25">
      <c r="A231">
        <v>45873.540166672108</v>
      </c>
      <c r="B231">
        <v>45873</v>
      </c>
      <c r="C231" t="s">
        <v>1326</v>
      </c>
      <c r="D231" t="s">
        <v>1283</v>
      </c>
      <c r="E231" t="s">
        <v>2190</v>
      </c>
    </row>
    <row r="232" spans="1:6" x14ac:dyDescent="0.25">
      <c r="A232">
        <v>45873.543794756319</v>
      </c>
      <c r="B232">
        <v>45873</v>
      </c>
      <c r="C232" t="s">
        <v>1338</v>
      </c>
      <c r="D232" t="s">
        <v>1283</v>
      </c>
      <c r="E232" t="s">
        <v>2190</v>
      </c>
    </row>
    <row r="233" spans="1:6" x14ac:dyDescent="0.25">
      <c r="A233">
        <v>45873.554809533452</v>
      </c>
      <c r="B233">
        <v>45873</v>
      </c>
      <c r="C233" t="s">
        <v>1365</v>
      </c>
      <c r="D233" t="s">
        <v>1283</v>
      </c>
      <c r="E233" t="s">
        <v>2190</v>
      </c>
    </row>
    <row r="234" spans="1:6" x14ac:dyDescent="0.25">
      <c r="A234">
        <v>45873.560207793758</v>
      </c>
      <c r="B234">
        <v>45873</v>
      </c>
      <c r="C234" t="s">
        <v>1384</v>
      </c>
      <c r="D234" t="s">
        <v>1283</v>
      </c>
      <c r="E234" t="s">
        <v>2190</v>
      </c>
    </row>
    <row r="235" spans="1:6" x14ac:dyDescent="0.25">
      <c r="A235">
        <v>45873.563881166978</v>
      </c>
      <c r="B235">
        <v>45873</v>
      </c>
      <c r="C235" t="s">
        <v>1389</v>
      </c>
      <c r="D235" t="s">
        <v>1283</v>
      </c>
      <c r="E235" t="s">
        <v>2214</v>
      </c>
    </row>
    <row r="236" spans="1:6" x14ac:dyDescent="0.25">
      <c r="A236">
        <v>45873.56836630153</v>
      </c>
      <c r="B236">
        <v>45873</v>
      </c>
      <c r="C236" t="s">
        <v>1399</v>
      </c>
      <c r="D236" t="s">
        <v>1283</v>
      </c>
      <c r="E236" t="s">
        <v>2190</v>
      </c>
    </row>
    <row r="237" spans="1:6" x14ac:dyDescent="0.25">
      <c r="A237">
        <v>45873.597080317304</v>
      </c>
      <c r="B237">
        <v>45873</v>
      </c>
      <c r="C237" t="s">
        <v>1450</v>
      </c>
      <c r="D237" t="s">
        <v>1283</v>
      </c>
      <c r="E237" t="s">
        <v>2190</v>
      </c>
    </row>
    <row r="238" spans="1:6" x14ac:dyDescent="0.25">
      <c r="A238">
        <v>45873.609656674002</v>
      </c>
      <c r="B238">
        <v>45873</v>
      </c>
      <c r="C238" t="s">
        <v>1481</v>
      </c>
      <c r="D238" t="s">
        <v>1283</v>
      </c>
      <c r="E238" t="s">
        <v>2190</v>
      </c>
    </row>
    <row r="239" spans="1:6" x14ac:dyDescent="0.25">
      <c r="A239">
        <v>45873.616616192034</v>
      </c>
      <c r="B239">
        <v>45873</v>
      </c>
      <c r="C239" t="s">
        <v>1506</v>
      </c>
      <c r="D239" t="s">
        <v>1283</v>
      </c>
      <c r="E239" t="s">
        <v>2190</v>
      </c>
    </row>
    <row r="240" spans="1:6" x14ac:dyDescent="0.25">
      <c r="A240">
        <v>45873.620376948078</v>
      </c>
      <c r="B240">
        <v>45873</v>
      </c>
      <c r="C240" t="s">
        <v>1518</v>
      </c>
      <c r="D240" t="s">
        <v>1283</v>
      </c>
      <c r="E240" t="s">
        <v>2192</v>
      </c>
      <c r="F240" t="s">
        <v>2217</v>
      </c>
    </row>
    <row r="241" spans="1:6" x14ac:dyDescent="0.25">
      <c r="A241">
        <v>45873.647954781562</v>
      </c>
      <c r="B241">
        <v>45873</v>
      </c>
      <c r="C241" t="s">
        <v>1561</v>
      </c>
      <c r="D241" t="s">
        <v>1283</v>
      </c>
      <c r="E241" t="s">
        <v>2190</v>
      </c>
    </row>
    <row r="242" spans="1:6" x14ac:dyDescent="0.25">
      <c r="A242">
        <v>45873.65243617411</v>
      </c>
      <c r="B242">
        <v>45873</v>
      </c>
      <c r="C242" t="s">
        <v>1572</v>
      </c>
      <c r="D242" t="s">
        <v>1283</v>
      </c>
      <c r="E242" t="s">
        <v>2190</v>
      </c>
    </row>
    <row r="243" spans="1:6" x14ac:dyDescent="0.25">
      <c r="A243">
        <v>45873.662229926653</v>
      </c>
      <c r="B243">
        <v>45873</v>
      </c>
      <c r="C243" t="s">
        <v>1596</v>
      </c>
      <c r="D243" t="s">
        <v>1283</v>
      </c>
      <c r="E243" t="s">
        <v>2190</v>
      </c>
    </row>
    <row r="244" spans="1:6" x14ac:dyDescent="0.25">
      <c r="A244">
        <v>45873.667469078369</v>
      </c>
      <c r="B244">
        <v>45873</v>
      </c>
      <c r="C244" t="s">
        <v>1607</v>
      </c>
      <c r="D244" t="s">
        <v>1283</v>
      </c>
      <c r="E244" t="s">
        <v>2190</v>
      </c>
    </row>
    <row r="245" spans="1:6" x14ac:dyDescent="0.25">
      <c r="A245">
        <v>45873.680641254708</v>
      </c>
      <c r="B245">
        <v>45873</v>
      </c>
      <c r="C245" t="s">
        <v>1619</v>
      </c>
      <c r="D245" t="s">
        <v>1283</v>
      </c>
      <c r="E245" t="s">
        <v>2194</v>
      </c>
      <c r="F245" t="s">
        <v>2218</v>
      </c>
    </row>
    <row r="246" spans="1:6" x14ac:dyDescent="0.25">
      <c r="A246">
        <v>45873.687388873979</v>
      </c>
      <c r="B246">
        <v>45873</v>
      </c>
      <c r="C246" t="s">
        <v>1637</v>
      </c>
      <c r="D246" t="s">
        <v>1283</v>
      </c>
      <c r="E246" t="s">
        <v>2214</v>
      </c>
    </row>
    <row r="247" spans="1:6" x14ac:dyDescent="0.25">
      <c r="A247">
        <v>45873.543036895462</v>
      </c>
      <c r="B247">
        <v>45873</v>
      </c>
      <c r="C247" t="s">
        <v>1332</v>
      </c>
      <c r="D247" t="s">
        <v>110</v>
      </c>
      <c r="E247" t="s">
        <v>2190</v>
      </c>
    </row>
    <row r="248" spans="1:6" x14ac:dyDescent="0.25">
      <c r="A248">
        <v>45873.553854208112</v>
      </c>
      <c r="B248">
        <v>45873</v>
      </c>
      <c r="C248" t="s">
        <v>1359</v>
      </c>
      <c r="D248" t="s">
        <v>110</v>
      </c>
      <c r="E248" t="s">
        <v>2214</v>
      </c>
    </row>
    <row r="249" spans="1:6" x14ac:dyDescent="0.25">
      <c r="A249">
        <v>45873.559941736276</v>
      </c>
      <c r="B249">
        <v>45873</v>
      </c>
      <c r="C249" t="s">
        <v>1372</v>
      </c>
      <c r="D249" t="s">
        <v>110</v>
      </c>
      <c r="E249" t="s">
        <v>2214</v>
      </c>
    </row>
    <row r="250" spans="1:6" x14ac:dyDescent="0.25">
      <c r="A250">
        <v>45873.57197436272</v>
      </c>
      <c r="B250">
        <v>45873</v>
      </c>
      <c r="C250" t="s">
        <v>1409</v>
      </c>
      <c r="D250" t="s">
        <v>110</v>
      </c>
      <c r="E250" t="s">
        <v>2190</v>
      </c>
    </row>
    <row r="251" spans="1:6" x14ac:dyDescent="0.25">
      <c r="A251">
        <v>45873.575450813209</v>
      </c>
      <c r="B251">
        <v>45873</v>
      </c>
      <c r="C251" t="s">
        <v>1420</v>
      </c>
      <c r="D251" t="s">
        <v>110</v>
      </c>
      <c r="E251" t="s">
        <v>2190</v>
      </c>
    </row>
    <row r="252" spans="1:6" x14ac:dyDescent="0.25">
      <c r="A252">
        <v>45873.578232683343</v>
      </c>
      <c r="B252">
        <v>45873</v>
      </c>
      <c r="C252" t="s">
        <v>1431</v>
      </c>
      <c r="D252" t="s">
        <v>110</v>
      </c>
      <c r="E252" t="s">
        <v>2194</v>
      </c>
      <c r="F252" t="s">
        <v>2218</v>
      </c>
    </row>
    <row r="253" spans="1:6" x14ac:dyDescent="0.25">
      <c r="A253">
        <v>45873.583059271055</v>
      </c>
      <c r="B253">
        <v>45873</v>
      </c>
      <c r="C253" t="s">
        <v>1435</v>
      </c>
      <c r="D253" t="s">
        <v>110</v>
      </c>
      <c r="E253" t="s">
        <v>2190</v>
      </c>
    </row>
    <row r="254" spans="1:6" x14ac:dyDescent="0.25">
      <c r="A254">
        <v>45873.588586970509</v>
      </c>
      <c r="B254">
        <v>45873</v>
      </c>
      <c r="C254" t="s">
        <v>1439</v>
      </c>
      <c r="D254" t="s">
        <v>110</v>
      </c>
      <c r="E254" t="s">
        <v>2190</v>
      </c>
    </row>
    <row r="255" spans="1:6" x14ac:dyDescent="0.25">
      <c r="A255">
        <v>45873.595500899421</v>
      </c>
      <c r="B255">
        <v>45873</v>
      </c>
      <c r="C255" t="s">
        <v>1444</v>
      </c>
      <c r="D255" t="s">
        <v>110</v>
      </c>
      <c r="E255" t="s">
        <v>2190</v>
      </c>
    </row>
    <row r="256" spans="1:6" x14ac:dyDescent="0.25">
      <c r="A256">
        <v>45873.604013968441</v>
      </c>
      <c r="B256">
        <v>45873</v>
      </c>
      <c r="C256" t="s">
        <v>1463</v>
      </c>
      <c r="D256" t="s">
        <v>110</v>
      </c>
      <c r="E256" t="s">
        <v>2214</v>
      </c>
    </row>
    <row r="257" spans="1:6" x14ac:dyDescent="0.25">
      <c r="A257">
        <v>45873.607810857226</v>
      </c>
      <c r="B257">
        <v>45873</v>
      </c>
      <c r="C257" t="s">
        <v>1475</v>
      </c>
      <c r="D257" t="s">
        <v>110</v>
      </c>
      <c r="E257" t="s">
        <v>2214</v>
      </c>
    </row>
    <row r="258" spans="1:6" x14ac:dyDescent="0.25">
      <c r="A258">
        <v>45873.610336552127</v>
      </c>
      <c r="B258">
        <v>45873</v>
      </c>
      <c r="C258" t="s">
        <v>1487</v>
      </c>
      <c r="D258" t="s">
        <v>110</v>
      </c>
      <c r="E258" t="s">
        <v>2192</v>
      </c>
      <c r="F258" t="s">
        <v>2219</v>
      </c>
    </row>
    <row r="259" spans="1:6" x14ac:dyDescent="0.25">
      <c r="A259">
        <v>45873.614455266099</v>
      </c>
      <c r="B259">
        <v>45873</v>
      </c>
      <c r="C259" t="s">
        <v>1501</v>
      </c>
      <c r="D259" t="s">
        <v>110</v>
      </c>
      <c r="E259" t="s">
        <v>2192</v>
      </c>
      <c r="F259" t="s">
        <v>2220</v>
      </c>
    </row>
    <row r="260" spans="1:6" x14ac:dyDescent="0.25">
      <c r="A260">
        <v>45873.622535100047</v>
      </c>
      <c r="B260">
        <v>45873</v>
      </c>
      <c r="C260" t="s">
        <v>1523</v>
      </c>
      <c r="D260" t="s">
        <v>110</v>
      </c>
      <c r="E260" t="s">
        <v>2192</v>
      </c>
      <c r="F260" t="s">
        <v>2221</v>
      </c>
    </row>
    <row r="261" spans="1:6" x14ac:dyDescent="0.25">
      <c r="A261">
        <v>45873.625381422768</v>
      </c>
      <c r="B261">
        <v>45873</v>
      </c>
      <c r="C261" t="s">
        <v>1528</v>
      </c>
      <c r="D261" t="s">
        <v>110</v>
      </c>
      <c r="E261" t="s">
        <v>2192</v>
      </c>
      <c r="F261" t="s">
        <v>2220</v>
      </c>
    </row>
    <row r="262" spans="1:6" x14ac:dyDescent="0.25">
      <c r="A262">
        <v>45873.635850759696</v>
      </c>
      <c r="B262">
        <v>45873</v>
      </c>
      <c r="C262" t="s">
        <v>1533</v>
      </c>
      <c r="D262" t="s">
        <v>110</v>
      </c>
      <c r="E262" t="s">
        <v>2190</v>
      </c>
    </row>
    <row r="263" spans="1:6" x14ac:dyDescent="0.25">
      <c r="A263">
        <v>45873.638241000685</v>
      </c>
      <c r="B263">
        <v>45873</v>
      </c>
      <c r="C263" t="s">
        <v>1543</v>
      </c>
      <c r="D263" t="s">
        <v>110</v>
      </c>
      <c r="E263" t="s">
        <v>2190</v>
      </c>
    </row>
    <row r="264" spans="1:6" x14ac:dyDescent="0.25">
      <c r="A264">
        <v>45873.641911145714</v>
      </c>
      <c r="B264">
        <v>45873</v>
      </c>
      <c r="C264" t="s">
        <v>1547</v>
      </c>
      <c r="D264" t="s">
        <v>110</v>
      </c>
      <c r="E264" t="s">
        <v>2190</v>
      </c>
    </row>
    <row r="265" spans="1:6" x14ac:dyDescent="0.25">
      <c r="A265">
        <v>45873.644489960323</v>
      </c>
      <c r="B265">
        <v>45873</v>
      </c>
      <c r="C265" t="s">
        <v>1551</v>
      </c>
      <c r="D265" t="s">
        <v>110</v>
      </c>
      <c r="E265" t="s">
        <v>2183</v>
      </c>
      <c r="F265" t="s">
        <v>2222</v>
      </c>
    </row>
    <row r="266" spans="1:6" x14ac:dyDescent="0.25">
      <c r="A266">
        <v>45873.655490848461</v>
      </c>
      <c r="B266">
        <v>45873</v>
      </c>
      <c r="C266" t="s">
        <v>1584</v>
      </c>
      <c r="D266" t="s">
        <v>110</v>
      </c>
      <c r="E266" t="s">
        <v>2183</v>
      </c>
      <c r="F266" t="s">
        <v>2223</v>
      </c>
    </row>
    <row r="267" spans="1:6" x14ac:dyDescent="0.25">
      <c r="A267" t="s">
        <v>1</v>
      </c>
      <c r="B267" t="s">
        <v>426</v>
      </c>
      <c r="C267" t="s">
        <v>4</v>
      </c>
      <c r="D267" t="s">
        <v>7</v>
      </c>
      <c r="E267" t="s">
        <v>2180</v>
      </c>
      <c r="F267" t="s">
        <v>33</v>
      </c>
    </row>
    <row r="268" spans="1:6" x14ac:dyDescent="0.25">
      <c r="A268">
        <v>45874.496226047617</v>
      </c>
      <c r="B268">
        <v>45874</v>
      </c>
      <c r="C268" t="s">
        <v>1647</v>
      </c>
      <c r="D268" t="s">
        <v>1283</v>
      </c>
      <c r="E268" t="s">
        <v>2190</v>
      </c>
      <c r="F268" t="s">
        <v>2224</v>
      </c>
    </row>
    <row r="269" spans="1:6" x14ac:dyDescent="0.25">
      <c r="A269">
        <v>45874.500211222767</v>
      </c>
      <c r="B269">
        <v>45874</v>
      </c>
      <c r="C269" t="s">
        <v>1652</v>
      </c>
      <c r="D269" t="s">
        <v>1291</v>
      </c>
      <c r="E269" t="s">
        <v>2190</v>
      </c>
    </row>
    <row r="270" spans="1:6" x14ac:dyDescent="0.25">
      <c r="A270">
        <v>45874.508968208742</v>
      </c>
      <c r="B270">
        <v>45874</v>
      </c>
      <c r="C270" t="s">
        <v>1657</v>
      </c>
      <c r="D270" t="s">
        <v>1283</v>
      </c>
      <c r="E270" t="s">
        <v>2190</v>
      </c>
    </row>
    <row r="271" spans="1:6" x14ac:dyDescent="0.25">
      <c r="A271">
        <v>45874.509785850103</v>
      </c>
      <c r="B271">
        <v>45874</v>
      </c>
      <c r="C271" t="s">
        <v>1663</v>
      </c>
      <c r="D271" t="s">
        <v>1291</v>
      </c>
      <c r="E271" t="s">
        <v>2190</v>
      </c>
      <c r="F271" t="s">
        <v>2225</v>
      </c>
    </row>
    <row r="272" spans="1:6" x14ac:dyDescent="0.25">
      <c r="A272">
        <v>45874.57190831186</v>
      </c>
      <c r="B272">
        <v>45874</v>
      </c>
      <c r="C272" t="s">
        <v>1669</v>
      </c>
      <c r="D272" t="s">
        <v>1283</v>
      </c>
      <c r="E272" t="s">
        <v>2190</v>
      </c>
    </row>
    <row r="273" spans="1:6" x14ac:dyDescent="0.25">
      <c r="A273">
        <v>45874.574339619714</v>
      </c>
      <c r="B273">
        <v>45874</v>
      </c>
      <c r="C273" t="s">
        <v>1675</v>
      </c>
      <c r="D273" t="s">
        <v>1291</v>
      </c>
      <c r="E273" t="s">
        <v>2190</v>
      </c>
      <c r="F273" t="s">
        <v>2226</v>
      </c>
    </row>
    <row r="274" spans="1:6" x14ac:dyDescent="0.25">
      <c r="A274">
        <v>45874.577292822127</v>
      </c>
      <c r="B274">
        <v>45874</v>
      </c>
      <c r="C274" t="s">
        <v>1680</v>
      </c>
      <c r="D274" t="s">
        <v>1283</v>
      </c>
      <c r="E274" t="s">
        <v>2190</v>
      </c>
      <c r="F274" t="s">
        <v>2227</v>
      </c>
    </row>
    <row r="275" spans="1:6" x14ac:dyDescent="0.25">
      <c r="A275">
        <v>45874.580367254457</v>
      </c>
      <c r="B275">
        <v>45874</v>
      </c>
      <c r="C275" t="s">
        <v>1684</v>
      </c>
      <c r="D275" t="s">
        <v>1291</v>
      </c>
      <c r="E275" t="s">
        <v>2190</v>
      </c>
    </row>
    <row r="276" spans="1:6" x14ac:dyDescent="0.25">
      <c r="A276">
        <v>45874.586113822559</v>
      </c>
      <c r="B276">
        <v>45874</v>
      </c>
      <c r="C276" t="s">
        <v>1690</v>
      </c>
      <c r="D276" t="s">
        <v>1283</v>
      </c>
      <c r="E276" t="s">
        <v>2190</v>
      </c>
      <c r="F276" t="s">
        <v>2228</v>
      </c>
    </row>
    <row r="277" spans="1:6" x14ac:dyDescent="0.25">
      <c r="A277">
        <v>45874.588733051249</v>
      </c>
      <c r="B277">
        <v>45874</v>
      </c>
      <c r="C277" t="s">
        <v>1696</v>
      </c>
      <c r="D277" t="s">
        <v>1291</v>
      </c>
      <c r="E277" t="s">
        <v>2190</v>
      </c>
      <c r="F277" t="s">
        <v>2229</v>
      </c>
    </row>
    <row r="278" spans="1:6" x14ac:dyDescent="0.25">
      <c r="A278">
        <v>45874.591679305362</v>
      </c>
      <c r="B278">
        <v>45874</v>
      </c>
      <c r="C278" t="s">
        <v>1702</v>
      </c>
      <c r="D278" t="s">
        <v>1283</v>
      </c>
      <c r="E278" t="s">
        <v>2190</v>
      </c>
      <c r="F278" t="s">
        <v>2230</v>
      </c>
    </row>
    <row r="279" spans="1:6" x14ac:dyDescent="0.25">
      <c r="A279">
        <v>45874.59450483117</v>
      </c>
      <c r="B279">
        <v>45874</v>
      </c>
      <c r="C279" t="s">
        <v>1708</v>
      </c>
      <c r="D279" t="s">
        <v>1291</v>
      </c>
      <c r="E279" t="s">
        <v>2190</v>
      </c>
      <c r="F279" t="s">
        <v>2231</v>
      </c>
    </row>
    <row r="280" spans="1:6" x14ac:dyDescent="0.25">
      <c r="A280">
        <v>45874.596288064698</v>
      </c>
      <c r="B280">
        <v>45874</v>
      </c>
      <c r="C280" t="s">
        <v>1714</v>
      </c>
      <c r="D280" t="s">
        <v>1283</v>
      </c>
      <c r="E280" t="s">
        <v>2190</v>
      </c>
      <c r="F280" t="s">
        <v>2232</v>
      </c>
    </row>
    <row r="281" spans="1:6" x14ac:dyDescent="0.25">
      <c r="A281">
        <v>45874.600689562882</v>
      </c>
      <c r="B281">
        <v>45874</v>
      </c>
      <c r="C281" t="s">
        <v>1718</v>
      </c>
      <c r="D281" t="s">
        <v>1291</v>
      </c>
      <c r="E281" t="s">
        <v>2190</v>
      </c>
      <c r="F281" t="s">
        <v>2233</v>
      </c>
    </row>
    <row r="282" spans="1:6" x14ac:dyDescent="0.25">
      <c r="A282">
        <v>45874.622979091968</v>
      </c>
      <c r="B282">
        <v>45874</v>
      </c>
      <c r="C282" t="s">
        <v>1724</v>
      </c>
      <c r="D282" t="s">
        <v>1283</v>
      </c>
      <c r="E282" t="s">
        <v>2190</v>
      </c>
      <c r="F282" t="s">
        <v>2234</v>
      </c>
    </row>
    <row r="283" spans="1:6" x14ac:dyDescent="0.25">
      <c r="A283">
        <v>45874.625150710774</v>
      </c>
      <c r="B283">
        <v>45874</v>
      </c>
      <c r="C283" t="s">
        <v>1729</v>
      </c>
      <c r="D283" t="s">
        <v>1291</v>
      </c>
      <c r="E283" t="s">
        <v>2190</v>
      </c>
    </row>
    <row r="284" spans="1:6" x14ac:dyDescent="0.25">
      <c r="A284">
        <v>45874.633780912569</v>
      </c>
      <c r="B284">
        <v>45874</v>
      </c>
      <c r="C284" t="s">
        <v>1735</v>
      </c>
      <c r="D284" t="s">
        <v>1283</v>
      </c>
      <c r="E284" t="s">
        <v>2190</v>
      </c>
      <c r="F284" t="s">
        <v>2235</v>
      </c>
    </row>
    <row r="285" spans="1:6" x14ac:dyDescent="0.25">
      <c r="A285">
        <v>45874.637269352126</v>
      </c>
      <c r="B285">
        <v>45874</v>
      </c>
      <c r="C285" t="s">
        <v>1741</v>
      </c>
      <c r="D285" t="s">
        <v>1291</v>
      </c>
      <c r="E285" t="s">
        <v>2190</v>
      </c>
    </row>
    <row r="286" spans="1:6" x14ac:dyDescent="0.25">
      <c r="A286">
        <v>45874.642157828552</v>
      </c>
      <c r="B286">
        <v>45874</v>
      </c>
      <c r="C286" t="s">
        <v>1747</v>
      </c>
      <c r="D286" t="s">
        <v>1291</v>
      </c>
      <c r="E286" t="s">
        <v>2190</v>
      </c>
      <c r="F286" t="s">
        <v>2236</v>
      </c>
    </row>
    <row r="287" spans="1:6" x14ac:dyDescent="0.25">
      <c r="A287">
        <v>45874.642622673637</v>
      </c>
      <c r="B287">
        <v>45874</v>
      </c>
      <c r="C287" t="s">
        <v>1752</v>
      </c>
      <c r="D287" t="s">
        <v>1283</v>
      </c>
      <c r="E287" t="s">
        <v>2190</v>
      </c>
      <c r="F287" t="s">
        <v>2237</v>
      </c>
    </row>
    <row r="288" spans="1:6" x14ac:dyDescent="0.25">
      <c r="A288">
        <v>45874.647135032792</v>
      </c>
      <c r="B288">
        <v>45874</v>
      </c>
      <c r="C288" t="s">
        <v>1757</v>
      </c>
      <c r="D288" t="s">
        <v>1291</v>
      </c>
      <c r="E288" t="s">
        <v>2190</v>
      </c>
      <c r="F288" t="s">
        <v>2238</v>
      </c>
    </row>
    <row r="289" spans="1:6" x14ac:dyDescent="0.25">
      <c r="A289">
        <v>45874.647380571099</v>
      </c>
      <c r="B289">
        <v>45874</v>
      </c>
      <c r="C289" t="s">
        <v>1763</v>
      </c>
      <c r="D289" t="s">
        <v>1283</v>
      </c>
      <c r="E289" t="s">
        <v>2190</v>
      </c>
    </row>
    <row r="290" spans="1:6" x14ac:dyDescent="0.25">
      <c r="A290">
        <v>45874.655435353357</v>
      </c>
      <c r="B290">
        <v>45874</v>
      </c>
      <c r="C290" t="s">
        <v>1768</v>
      </c>
      <c r="D290" t="s">
        <v>1283</v>
      </c>
      <c r="E290" t="s">
        <v>2190</v>
      </c>
      <c r="F290" t="s">
        <v>2239</v>
      </c>
    </row>
    <row r="291" spans="1:6" x14ac:dyDescent="0.25">
      <c r="A291">
        <v>45874.657205718926</v>
      </c>
      <c r="B291">
        <v>45874</v>
      </c>
      <c r="C291" t="s">
        <v>1773</v>
      </c>
      <c r="D291" t="s">
        <v>1291</v>
      </c>
      <c r="E291" t="s">
        <v>2190</v>
      </c>
      <c r="F291" t="s">
        <v>2240</v>
      </c>
    </row>
    <row r="292" spans="1:6" x14ac:dyDescent="0.25">
      <c r="A292">
        <v>45874.662965255913</v>
      </c>
      <c r="B292" s="7">
        <v>45874</v>
      </c>
      <c r="C292" t="s">
        <v>1778</v>
      </c>
      <c r="D292" t="s">
        <v>1283</v>
      </c>
      <c r="E292" t="s">
        <v>2190</v>
      </c>
    </row>
    <row r="293" spans="1:6" x14ac:dyDescent="0.25">
      <c r="A293">
        <v>45874.663040389387</v>
      </c>
      <c r="B293">
        <v>45874</v>
      </c>
      <c r="C293" t="s">
        <v>1782</v>
      </c>
      <c r="D293" t="s">
        <v>1291</v>
      </c>
      <c r="E293" t="s">
        <v>2190</v>
      </c>
    </row>
    <row r="294" spans="1:6" x14ac:dyDescent="0.25">
      <c r="A294" s="20">
        <v>45875.493020833332</v>
      </c>
      <c r="B294" s="7">
        <v>45875</v>
      </c>
      <c r="C294" t="s">
        <v>1788</v>
      </c>
      <c r="D294" t="s">
        <v>1283</v>
      </c>
      <c r="E294" t="s">
        <v>2190</v>
      </c>
      <c r="F294" t="s">
        <v>2752</v>
      </c>
    </row>
    <row r="295" spans="1:6" x14ac:dyDescent="0.25">
      <c r="A295" s="20">
        <v>45875.49690972222</v>
      </c>
      <c r="B295" s="7">
        <v>45875</v>
      </c>
      <c r="C295" t="s">
        <v>1794</v>
      </c>
      <c r="D295" t="s">
        <v>49</v>
      </c>
      <c r="E295" t="s">
        <v>2194</v>
      </c>
    </row>
    <row r="296" spans="1:6" x14ac:dyDescent="0.25">
      <c r="A296" s="20">
        <v>45875.499050925922</v>
      </c>
      <c r="B296" s="7">
        <v>45875</v>
      </c>
      <c r="C296" t="s">
        <v>1799</v>
      </c>
      <c r="D296" t="s">
        <v>1291</v>
      </c>
      <c r="E296" t="s">
        <v>2190</v>
      </c>
      <c r="F296" t="s">
        <v>2752</v>
      </c>
    </row>
    <row r="297" spans="1:6" x14ac:dyDescent="0.25">
      <c r="A297" s="20">
        <v>45875.504351851851</v>
      </c>
      <c r="B297" s="7">
        <v>45875</v>
      </c>
      <c r="C297" t="s">
        <v>1805</v>
      </c>
      <c r="D297" t="s">
        <v>1283</v>
      </c>
      <c r="E297" t="s">
        <v>2190</v>
      </c>
    </row>
    <row r="298" spans="1:6" x14ac:dyDescent="0.25">
      <c r="A298" s="20">
        <v>45875.506157407406</v>
      </c>
      <c r="B298" s="7">
        <v>45875</v>
      </c>
      <c r="C298" t="s">
        <v>1810</v>
      </c>
      <c r="D298" t="s">
        <v>1291</v>
      </c>
      <c r="E298" t="s">
        <v>2190</v>
      </c>
    </row>
    <row r="299" spans="1:6" x14ac:dyDescent="0.25">
      <c r="A299" s="20">
        <v>45875.507638888892</v>
      </c>
      <c r="B299" s="7">
        <v>45875</v>
      </c>
      <c r="C299" t="s">
        <v>1816</v>
      </c>
      <c r="D299" t="s">
        <v>49</v>
      </c>
      <c r="E299" t="s">
        <v>2190</v>
      </c>
    </row>
    <row r="300" spans="1:6" x14ac:dyDescent="0.25">
      <c r="A300" s="20">
        <v>45875.514351851853</v>
      </c>
      <c r="B300" s="7">
        <v>45875</v>
      </c>
      <c r="C300" t="s">
        <v>1822</v>
      </c>
      <c r="D300" t="s">
        <v>1291</v>
      </c>
      <c r="E300" t="s">
        <v>2190</v>
      </c>
      <c r="F300" t="s">
        <v>2753</v>
      </c>
    </row>
    <row r="301" spans="1:6" x14ac:dyDescent="0.25">
      <c r="A301" s="20">
        <v>45875.514641203707</v>
      </c>
      <c r="B301" s="7">
        <v>45875</v>
      </c>
      <c r="C301" t="s">
        <v>1827</v>
      </c>
      <c r="D301" t="s">
        <v>49</v>
      </c>
      <c r="E301" t="s">
        <v>2190</v>
      </c>
      <c r="F301" t="s">
        <v>2754</v>
      </c>
    </row>
    <row r="302" spans="1:6" x14ac:dyDescent="0.25">
      <c r="A302" s="20">
        <v>45875.518842592595</v>
      </c>
      <c r="B302" s="7">
        <v>45875</v>
      </c>
      <c r="C302" t="s">
        <v>1833</v>
      </c>
      <c r="D302" t="s">
        <v>1283</v>
      </c>
      <c r="E302" t="s">
        <v>2190</v>
      </c>
    </row>
    <row r="303" spans="1:6" x14ac:dyDescent="0.25">
      <c r="A303" s="20">
        <v>45875.522037037037</v>
      </c>
      <c r="B303" s="7">
        <v>45875</v>
      </c>
      <c r="C303" t="s">
        <v>1839</v>
      </c>
      <c r="D303" t="s">
        <v>1291</v>
      </c>
      <c r="E303" t="s">
        <v>2190</v>
      </c>
      <c r="F303" t="s">
        <v>2755</v>
      </c>
    </row>
    <row r="304" spans="1:6" x14ac:dyDescent="0.25">
      <c r="A304" s="20">
        <v>45875.524386574078</v>
      </c>
      <c r="B304" s="7">
        <v>45875</v>
      </c>
      <c r="C304" t="s">
        <v>1845</v>
      </c>
      <c r="D304" t="s">
        <v>1283</v>
      </c>
      <c r="E304" t="s">
        <v>2190</v>
      </c>
    </row>
    <row r="305" spans="1:6" x14ac:dyDescent="0.25">
      <c r="A305" s="20">
        <v>45875.530081018522</v>
      </c>
      <c r="B305" s="7">
        <v>45875</v>
      </c>
      <c r="C305" t="s">
        <v>1851</v>
      </c>
      <c r="D305" t="s">
        <v>1283</v>
      </c>
      <c r="E305" t="s">
        <v>2190</v>
      </c>
      <c r="F305" t="s">
        <v>2756</v>
      </c>
    </row>
    <row r="306" spans="1:6" x14ac:dyDescent="0.25">
      <c r="A306" s="20">
        <v>45875.530474537038</v>
      </c>
      <c r="B306" s="7">
        <v>45875</v>
      </c>
      <c r="C306" t="s">
        <v>1856</v>
      </c>
      <c r="D306" t="s">
        <v>1291</v>
      </c>
      <c r="E306" t="s">
        <v>2190</v>
      </c>
      <c r="F306" t="s">
        <v>2757</v>
      </c>
    </row>
    <row r="307" spans="1:6" x14ac:dyDescent="0.25">
      <c r="A307" s="20">
        <v>45875.534513888888</v>
      </c>
      <c r="B307" s="7">
        <v>45875</v>
      </c>
      <c r="C307" t="s">
        <v>1862</v>
      </c>
      <c r="D307" t="s">
        <v>49</v>
      </c>
      <c r="E307" t="s">
        <v>2190</v>
      </c>
    </row>
    <row r="308" spans="1:6" x14ac:dyDescent="0.25">
      <c r="A308" s="20">
        <v>45875.53837962963</v>
      </c>
      <c r="B308" s="7">
        <v>45875</v>
      </c>
      <c r="C308" t="s">
        <v>1868</v>
      </c>
      <c r="D308" t="s">
        <v>1291</v>
      </c>
      <c r="E308" t="s">
        <v>2190</v>
      </c>
    </row>
    <row r="309" spans="1:6" x14ac:dyDescent="0.25">
      <c r="A309" s="20">
        <v>45875.540393518517</v>
      </c>
      <c r="B309" s="7">
        <v>45875</v>
      </c>
      <c r="C309" t="s">
        <v>1874</v>
      </c>
      <c r="D309" t="s">
        <v>1283</v>
      </c>
      <c r="E309" t="s">
        <v>2181</v>
      </c>
      <c r="F309" t="s">
        <v>2758</v>
      </c>
    </row>
    <row r="310" spans="1:6" x14ac:dyDescent="0.25">
      <c r="A310" s="20">
        <v>45875.542858796296</v>
      </c>
      <c r="B310" s="7">
        <v>45875</v>
      </c>
      <c r="C310" t="s">
        <v>1879</v>
      </c>
      <c r="D310" t="s">
        <v>1291</v>
      </c>
      <c r="E310" t="s">
        <v>2190</v>
      </c>
      <c r="F310" t="s">
        <v>2759</v>
      </c>
    </row>
    <row r="311" spans="1:6" x14ac:dyDescent="0.25">
      <c r="A311" s="20">
        <v>45875.544849537036</v>
      </c>
      <c r="B311" s="7">
        <v>45875</v>
      </c>
      <c r="C311" t="s">
        <v>1884</v>
      </c>
      <c r="D311" t="s">
        <v>49</v>
      </c>
      <c r="E311" t="s">
        <v>2190</v>
      </c>
    </row>
    <row r="312" spans="1:6" x14ac:dyDescent="0.25">
      <c r="A312" s="20">
        <v>45875.5469212963</v>
      </c>
      <c r="B312" s="7">
        <v>45875</v>
      </c>
      <c r="C312" t="s">
        <v>1891</v>
      </c>
      <c r="D312" t="s">
        <v>1283</v>
      </c>
      <c r="E312" t="s">
        <v>2190</v>
      </c>
      <c r="F312" t="s">
        <v>2760</v>
      </c>
    </row>
    <row r="313" spans="1:6" x14ac:dyDescent="0.25">
      <c r="A313" s="20">
        <v>45875.54954861111</v>
      </c>
      <c r="B313" s="7">
        <v>45875</v>
      </c>
      <c r="C313" t="s">
        <v>1897</v>
      </c>
      <c r="D313" t="s">
        <v>1291</v>
      </c>
      <c r="E313" t="s">
        <v>2190</v>
      </c>
      <c r="F313" t="s">
        <v>2761</v>
      </c>
    </row>
    <row r="314" spans="1:6" x14ac:dyDescent="0.25">
      <c r="A314" s="20">
        <v>45875.551689814813</v>
      </c>
      <c r="B314" s="7">
        <v>45875</v>
      </c>
      <c r="C314" t="s">
        <v>1902</v>
      </c>
      <c r="D314" t="s">
        <v>1283</v>
      </c>
      <c r="E314" t="s">
        <v>2190</v>
      </c>
    </row>
    <row r="315" spans="1:6" x14ac:dyDescent="0.25">
      <c r="A315" s="20">
        <v>45875.555706018517</v>
      </c>
      <c r="B315" s="7">
        <v>45875</v>
      </c>
      <c r="C315" t="s">
        <v>1906</v>
      </c>
      <c r="D315" t="s">
        <v>1291</v>
      </c>
      <c r="E315" t="s">
        <v>2190</v>
      </c>
      <c r="F315" t="s">
        <v>2762</v>
      </c>
    </row>
    <row r="316" spans="1:6" x14ac:dyDescent="0.25">
      <c r="A316" s="20">
        <v>45875.55572916667</v>
      </c>
      <c r="B316" s="7">
        <v>45875</v>
      </c>
      <c r="C316" t="s">
        <v>1912</v>
      </c>
      <c r="D316" t="s">
        <v>49</v>
      </c>
      <c r="E316" t="s">
        <v>2192</v>
      </c>
      <c r="F316" t="s">
        <v>2763</v>
      </c>
    </row>
    <row r="317" spans="1:6" x14ac:dyDescent="0.25">
      <c r="A317" s="20">
        <v>45875.557141203702</v>
      </c>
      <c r="B317" s="7">
        <v>45875</v>
      </c>
      <c r="C317" t="s">
        <v>1918</v>
      </c>
      <c r="D317" t="s">
        <v>1283</v>
      </c>
      <c r="E317" t="s">
        <v>2192</v>
      </c>
      <c r="F317" t="s">
        <v>2764</v>
      </c>
    </row>
    <row r="318" spans="1:6" x14ac:dyDescent="0.25">
      <c r="A318" s="20">
        <v>45875.561226851853</v>
      </c>
      <c r="B318" s="7">
        <v>45875</v>
      </c>
      <c r="C318" t="s">
        <v>1922</v>
      </c>
      <c r="D318" t="s">
        <v>1291</v>
      </c>
      <c r="E318" t="s">
        <v>2190</v>
      </c>
    </row>
    <row r="319" spans="1:6" x14ac:dyDescent="0.25">
      <c r="A319" s="20">
        <v>45875.562395833331</v>
      </c>
      <c r="B319" s="7">
        <v>45875</v>
      </c>
      <c r="C319" t="s">
        <v>1927</v>
      </c>
      <c r="D319" t="s">
        <v>49</v>
      </c>
      <c r="E319" t="s">
        <v>2190</v>
      </c>
    </row>
    <row r="320" spans="1:6" x14ac:dyDescent="0.25">
      <c r="A320" s="20">
        <v>45875.566354166665</v>
      </c>
      <c r="B320" s="7">
        <v>45875</v>
      </c>
      <c r="C320" t="s">
        <v>1932</v>
      </c>
      <c r="D320" t="s">
        <v>1283</v>
      </c>
      <c r="E320" t="s">
        <v>2190</v>
      </c>
      <c r="F320" t="s">
        <v>2765</v>
      </c>
    </row>
    <row r="321" spans="1:6" x14ac:dyDescent="0.25">
      <c r="A321" s="20">
        <v>45875.567106481481</v>
      </c>
      <c r="B321" s="7">
        <v>45875</v>
      </c>
      <c r="C321" t="s">
        <v>1937</v>
      </c>
      <c r="D321" t="s">
        <v>1291</v>
      </c>
      <c r="E321" t="s">
        <v>2190</v>
      </c>
    </row>
    <row r="322" spans="1:6" x14ac:dyDescent="0.25">
      <c r="A322" s="20">
        <v>45875.57</v>
      </c>
      <c r="B322" s="7">
        <v>45875</v>
      </c>
      <c r="C322" t="s">
        <v>1942</v>
      </c>
      <c r="D322" t="s">
        <v>1283</v>
      </c>
      <c r="E322" t="s">
        <v>2190</v>
      </c>
      <c r="F322" t="s">
        <v>2757</v>
      </c>
    </row>
    <row r="323" spans="1:6" x14ac:dyDescent="0.25">
      <c r="A323" s="20">
        <v>45875.572662037041</v>
      </c>
      <c r="B323" s="7">
        <v>45875</v>
      </c>
      <c r="C323" t="s">
        <v>1947</v>
      </c>
      <c r="D323" t="s">
        <v>1291</v>
      </c>
      <c r="E323" t="s">
        <v>2190</v>
      </c>
    </row>
    <row r="324" spans="1:6" x14ac:dyDescent="0.25">
      <c r="A324" s="20">
        <v>45875.573148148149</v>
      </c>
      <c r="B324" s="7">
        <v>45875</v>
      </c>
      <c r="C324" t="s">
        <v>1952</v>
      </c>
      <c r="D324" t="s">
        <v>1283</v>
      </c>
      <c r="E324" t="s">
        <v>2190</v>
      </c>
      <c r="F324" t="s">
        <v>2757</v>
      </c>
    </row>
    <row r="325" spans="1:6" x14ac:dyDescent="0.25">
      <c r="A325" s="20">
        <v>45875.576574074075</v>
      </c>
      <c r="B325" s="7">
        <v>45875</v>
      </c>
      <c r="C325" t="s">
        <v>1958</v>
      </c>
      <c r="D325" t="s">
        <v>49</v>
      </c>
      <c r="E325" t="s">
        <v>2190</v>
      </c>
    </row>
    <row r="326" spans="1:6" x14ac:dyDescent="0.25">
      <c r="A326" s="20">
        <v>45875.578738425924</v>
      </c>
      <c r="B326" s="7">
        <v>45875</v>
      </c>
      <c r="C326" t="s">
        <v>1965</v>
      </c>
      <c r="D326" t="s">
        <v>1283</v>
      </c>
      <c r="E326" t="s">
        <v>2190</v>
      </c>
    </row>
    <row r="327" spans="1:6" x14ac:dyDescent="0.25">
      <c r="A327" s="20">
        <v>45875.579247685186</v>
      </c>
      <c r="B327" s="7">
        <v>45875</v>
      </c>
      <c r="C327" t="s">
        <v>1970</v>
      </c>
      <c r="D327" t="s">
        <v>1291</v>
      </c>
      <c r="E327" t="s">
        <v>2190</v>
      </c>
    </row>
    <row r="328" spans="1:6" x14ac:dyDescent="0.25">
      <c r="A328" s="20">
        <v>45875.603865740741</v>
      </c>
      <c r="B328" s="7">
        <v>45875</v>
      </c>
      <c r="C328" t="s">
        <v>1976</v>
      </c>
      <c r="D328" t="s">
        <v>49</v>
      </c>
      <c r="E328" t="s">
        <v>2192</v>
      </c>
      <c r="F328" t="s">
        <v>2766</v>
      </c>
    </row>
    <row r="329" spans="1:6" x14ac:dyDescent="0.25">
      <c r="A329" s="20">
        <v>45875.610034722224</v>
      </c>
      <c r="B329" s="7">
        <v>45875</v>
      </c>
      <c r="C329" t="s">
        <v>1983</v>
      </c>
      <c r="D329" t="s">
        <v>49</v>
      </c>
      <c r="E329" t="s">
        <v>2190</v>
      </c>
    </row>
    <row r="330" spans="1:6" x14ac:dyDescent="0.25">
      <c r="A330" s="20">
        <v>45875.612557870372</v>
      </c>
      <c r="B330" s="7">
        <v>45875</v>
      </c>
      <c r="C330" t="s">
        <v>1989</v>
      </c>
      <c r="D330" t="s">
        <v>1291</v>
      </c>
      <c r="E330" t="s">
        <v>2190</v>
      </c>
    </row>
    <row r="331" spans="1:6" x14ac:dyDescent="0.25">
      <c r="A331" s="20">
        <v>45875.614629629628</v>
      </c>
      <c r="B331" s="7">
        <v>45875</v>
      </c>
      <c r="C331" t="s">
        <v>1995</v>
      </c>
      <c r="D331" t="s">
        <v>1283</v>
      </c>
      <c r="E331" t="s">
        <v>2192</v>
      </c>
      <c r="F331" t="s">
        <v>2767</v>
      </c>
    </row>
    <row r="332" spans="1:6" x14ac:dyDescent="0.25">
      <c r="A332" s="20">
        <v>45875.616574074076</v>
      </c>
      <c r="B332" s="7">
        <v>45875</v>
      </c>
      <c r="C332" t="s">
        <v>2000</v>
      </c>
      <c r="D332" t="s">
        <v>49</v>
      </c>
      <c r="E332" t="s">
        <v>2190</v>
      </c>
    </row>
    <row r="333" spans="1:6" x14ac:dyDescent="0.25">
      <c r="A333" s="20">
        <v>45875.620462962965</v>
      </c>
      <c r="B333" s="7">
        <v>45875</v>
      </c>
      <c r="C333" t="s">
        <v>2005</v>
      </c>
      <c r="D333" t="s">
        <v>1283</v>
      </c>
      <c r="E333" t="s">
        <v>2190</v>
      </c>
    </row>
    <row r="334" spans="1:6" x14ac:dyDescent="0.25">
      <c r="A334" s="20">
        <v>45875.621655092589</v>
      </c>
      <c r="B334" s="7">
        <v>45875</v>
      </c>
      <c r="C334" t="s">
        <v>2011</v>
      </c>
      <c r="D334" t="s">
        <v>1291</v>
      </c>
      <c r="E334" t="s">
        <v>2190</v>
      </c>
    </row>
    <row r="335" spans="1:6" x14ac:dyDescent="0.25">
      <c r="A335" s="20">
        <v>45875.625196759262</v>
      </c>
      <c r="B335" s="7">
        <v>45875</v>
      </c>
      <c r="C335" t="s">
        <v>2016</v>
      </c>
      <c r="D335" t="s">
        <v>49</v>
      </c>
      <c r="E335" t="s">
        <v>2190</v>
      </c>
    </row>
    <row r="336" spans="1:6" x14ac:dyDescent="0.25">
      <c r="A336" s="20">
        <v>45875.628576388888</v>
      </c>
      <c r="B336" s="7">
        <v>45875</v>
      </c>
      <c r="C336" t="s">
        <v>2023</v>
      </c>
      <c r="D336" t="s">
        <v>1291</v>
      </c>
      <c r="E336" t="s">
        <v>2190</v>
      </c>
    </row>
    <row r="337" spans="1:6" x14ac:dyDescent="0.25">
      <c r="A337" s="20">
        <v>45875.632199074076</v>
      </c>
      <c r="B337" s="7">
        <v>45875</v>
      </c>
      <c r="C337" t="s">
        <v>2029</v>
      </c>
      <c r="D337" t="s">
        <v>1283</v>
      </c>
      <c r="E337" t="s">
        <v>2192</v>
      </c>
      <c r="F337" t="s">
        <v>2768</v>
      </c>
    </row>
    <row r="338" spans="1:6" x14ac:dyDescent="0.25">
      <c r="A338" s="20">
        <v>45875.635289351849</v>
      </c>
      <c r="B338" s="7">
        <v>45875</v>
      </c>
      <c r="C338" t="s">
        <v>2035</v>
      </c>
      <c r="D338" t="s">
        <v>1291</v>
      </c>
      <c r="E338" t="s">
        <v>2190</v>
      </c>
    </row>
    <row r="339" spans="1:6" x14ac:dyDescent="0.25">
      <c r="A339" s="20">
        <v>45875.636956018519</v>
      </c>
      <c r="B339" s="7">
        <v>45875</v>
      </c>
      <c r="C339" t="s">
        <v>2041</v>
      </c>
      <c r="D339" t="s">
        <v>49</v>
      </c>
      <c r="E339" t="s">
        <v>2190</v>
      </c>
    </row>
    <row r="340" spans="1:6" x14ac:dyDescent="0.25">
      <c r="A340" s="20">
        <v>45875.638043981482</v>
      </c>
      <c r="B340" s="7">
        <v>45875</v>
      </c>
      <c r="C340" t="s">
        <v>2048</v>
      </c>
      <c r="D340" t="s">
        <v>1283</v>
      </c>
      <c r="E340" t="s">
        <v>2190</v>
      </c>
    </row>
    <row r="341" spans="1:6" x14ac:dyDescent="0.25">
      <c r="A341" s="20">
        <v>45875.638414351852</v>
      </c>
      <c r="B341" s="7">
        <v>45875</v>
      </c>
      <c r="C341" t="s">
        <v>2053</v>
      </c>
      <c r="D341" t="s">
        <v>1291</v>
      </c>
      <c r="E341" t="s">
        <v>2190</v>
      </c>
      <c r="F341" t="s">
        <v>2769</v>
      </c>
    </row>
    <row r="342" spans="1:6" x14ac:dyDescent="0.25">
      <c r="A342" s="20">
        <v>45875.645844907405</v>
      </c>
      <c r="B342" s="7">
        <v>45875</v>
      </c>
      <c r="C342" t="s">
        <v>2058</v>
      </c>
      <c r="D342" t="s">
        <v>1283</v>
      </c>
      <c r="E342" t="s">
        <v>2190</v>
      </c>
      <c r="F342" t="s">
        <v>2770</v>
      </c>
    </row>
    <row r="343" spans="1:6" x14ac:dyDescent="0.25">
      <c r="A343" s="20">
        <v>45875.646770833337</v>
      </c>
      <c r="B343" s="7">
        <v>45875</v>
      </c>
      <c r="C343" t="s">
        <v>2063</v>
      </c>
      <c r="D343" t="s">
        <v>1291</v>
      </c>
      <c r="E343" t="s">
        <v>2190</v>
      </c>
    </row>
    <row r="344" spans="1:6" x14ac:dyDescent="0.25">
      <c r="A344" s="20">
        <v>45875.650057870371</v>
      </c>
      <c r="B344" s="7">
        <v>45875</v>
      </c>
      <c r="C344" t="s">
        <v>2068</v>
      </c>
      <c r="D344" t="s">
        <v>1283</v>
      </c>
      <c r="E344" t="s">
        <v>2190</v>
      </c>
    </row>
    <row r="345" spans="1:6" x14ac:dyDescent="0.25">
      <c r="A345" s="20">
        <v>45875.65121527778</v>
      </c>
      <c r="B345" s="7">
        <v>45875</v>
      </c>
      <c r="C345" t="s">
        <v>2073</v>
      </c>
      <c r="D345" t="s">
        <v>1291</v>
      </c>
      <c r="E345" t="s">
        <v>2190</v>
      </c>
      <c r="F345" t="s">
        <v>2771</v>
      </c>
    </row>
    <row r="346" spans="1:6" x14ac:dyDescent="0.25">
      <c r="A346" s="20">
        <v>45875.654247685183</v>
      </c>
      <c r="B346" s="7">
        <v>45875</v>
      </c>
      <c r="C346" t="s">
        <v>2078</v>
      </c>
      <c r="D346" t="s">
        <v>1283</v>
      </c>
      <c r="E346" t="s">
        <v>2190</v>
      </c>
      <c r="F346" t="s">
        <v>2771</v>
      </c>
    </row>
    <row r="347" spans="1:6" x14ac:dyDescent="0.25">
      <c r="A347" s="20">
        <v>45875.65797453704</v>
      </c>
      <c r="B347" s="7">
        <v>45875</v>
      </c>
      <c r="C347" t="s">
        <v>2084</v>
      </c>
      <c r="D347" t="s">
        <v>49</v>
      </c>
      <c r="E347" t="s">
        <v>2190</v>
      </c>
    </row>
    <row r="348" spans="1:6" x14ac:dyDescent="0.25">
      <c r="A348" s="20">
        <v>45875.668229166666</v>
      </c>
      <c r="B348" s="7">
        <v>45875</v>
      </c>
      <c r="C348" t="s">
        <v>2091</v>
      </c>
      <c r="D348" t="s">
        <v>49</v>
      </c>
      <c r="E348" t="s">
        <v>2190</v>
      </c>
    </row>
    <row r="349" spans="1:6" x14ac:dyDescent="0.25">
      <c r="A349" s="20">
        <v>45875.679965277777</v>
      </c>
      <c r="B349" s="7">
        <v>45875</v>
      </c>
      <c r="C349" t="s">
        <v>2097</v>
      </c>
      <c r="D349" t="s">
        <v>49</v>
      </c>
      <c r="E349" t="s">
        <v>2190</v>
      </c>
    </row>
    <row r="350" spans="1:6" x14ac:dyDescent="0.25">
      <c r="A350" s="20">
        <v>45875.708148148151</v>
      </c>
      <c r="B350" s="7">
        <v>45875</v>
      </c>
      <c r="C350" t="s">
        <v>2101</v>
      </c>
      <c r="D350" t="s">
        <v>2102</v>
      </c>
      <c r="E350" t="s">
        <v>2190</v>
      </c>
    </row>
    <row r="351" spans="1:6" x14ac:dyDescent="0.25">
      <c r="A351" s="20">
        <v>45875.717557870368</v>
      </c>
      <c r="B351" s="7">
        <v>45875</v>
      </c>
      <c r="C351" t="s">
        <v>2109</v>
      </c>
      <c r="D351" t="s">
        <v>2102</v>
      </c>
      <c r="E351" t="s">
        <v>2190</v>
      </c>
    </row>
    <row r="352" spans="1:6" x14ac:dyDescent="0.25">
      <c r="A352" s="20">
        <v>45875.721539351849</v>
      </c>
      <c r="B352" s="7">
        <v>45875</v>
      </c>
      <c r="C352" t="s">
        <v>2115</v>
      </c>
      <c r="D352" t="s">
        <v>2102</v>
      </c>
      <c r="E352" t="s">
        <v>2190</v>
      </c>
    </row>
    <row r="353" spans="1:6" x14ac:dyDescent="0.25">
      <c r="A353" s="20">
        <v>45875.729375000003</v>
      </c>
      <c r="B353" s="7">
        <v>45875</v>
      </c>
      <c r="C353" t="s">
        <v>2121</v>
      </c>
      <c r="D353" t="s">
        <v>2102</v>
      </c>
      <c r="E353" t="s">
        <v>2190</v>
      </c>
    </row>
    <row r="354" spans="1:6" x14ac:dyDescent="0.25">
      <c r="A354" s="20">
        <v>45875.754131944443</v>
      </c>
      <c r="B354" s="7">
        <v>45875</v>
      </c>
      <c r="C354" t="s">
        <v>2128</v>
      </c>
      <c r="D354" t="s">
        <v>2102</v>
      </c>
      <c r="E354" t="s">
        <v>2192</v>
      </c>
      <c r="F354" t="s">
        <v>2772</v>
      </c>
    </row>
    <row r="355" spans="1:6" x14ac:dyDescent="0.25">
      <c r="A355" s="20">
        <v>45875.762326388889</v>
      </c>
      <c r="B355" s="7">
        <v>45875</v>
      </c>
      <c r="C355" t="s">
        <v>2134</v>
      </c>
      <c r="D355" t="s">
        <v>2102</v>
      </c>
      <c r="E355" t="s">
        <v>2190</v>
      </c>
    </row>
    <row r="356" spans="1:6" x14ac:dyDescent="0.25">
      <c r="A356" s="20">
        <v>45875.773518518516</v>
      </c>
      <c r="B356" s="7">
        <v>45875</v>
      </c>
      <c r="C356" t="s">
        <v>2141</v>
      </c>
      <c r="D356" t="s">
        <v>2102</v>
      </c>
      <c r="E356" t="s">
        <v>2190</v>
      </c>
    </row>
    <row r="357" spans="1:6" x14ac:dyDescent="0.25">
      <c r="A357" s="20">
        <v>45875.7812037037</v>
      </c>
      <c r="B357" s="7">
        <v>45875</v>
      </c>
      <c r="C357" t="s">
        <v>2146</v>
      </c>
      <c r="D357" t="s">
        <v>2102</v>
      </c>
      <c r="E357" t="s">
        <v>2190</v>
      </c>
    </row>
    <row r="358" spans="1:6" x14ac:dyDescent="0.25">
      <c r="A358" s="20">
        <v>45875.788946759261</v>
      </c>
      <c r="B358" s="7">
        <v>45875</v>
      </c>
      <c r="C358" t="s">
        <v>2152</v>
      </c>
      <c r="D358" t="s">
        <v>2102</v>
      </c>
      <c r="E358" t="s">
        <v>2190</v>
      </c>
    </row>
    <row r="359" spans="1:6" x14ac:dyDescent="0.25">
      <c r="A359" s="20">
        <v>45875.795914351853</v>
      </c>
      <c r="B359" s="7">
        <v>45875</v>
      </c>
      <c r="C359" t="s">
        <v>2159</v>
      </c>
      <c r="D359" t="s">
        <v>2102</v>
      </c>
      <c r="E359" t="s">
        <v>2190</v>
      </c>
    </row>
    <row r="360" spans="1:6" x14ac:dyDescent="0.25">
      <c r="A360" s="26" t="s">
        <v>1</v>
      </c>
      <c r="B360" s="26" t="s">
        <v>426</v>
      </c>
      <c r="C360" s="26" t="s">
        <v>4</v>
      </c>
      <c r="D360" s="26" t="s">
        <v>7</v>
      </c>
      <c r="E360" s="26" t="s">
        <v>2180</v>
      </c>
      <c r="F360" s="26" t="s">
        <v>33</v>
      </c>
    </row>
    <row r="361" spans="1:6" x14ac:dyDescent="0.25">
      <c r="A361" s="29">
        <v>45876.414528296584</v>
      </c>
      <c r="B361" s="28">
        <v>45846</v>
      </c>
      <c r="C361" s="27" t="s">
        <v>2250</v>
      </c>
      <c r="D361" s="26" t="s">
        <v>49</v>
      </c>
      <c r="E361" s="26" t="s">
        <v>2190</v>
      </c>
      <c r="F361" s="26"/>
    </row>
    <row r="362" spans="1:6" x14ac:dyDescent="0.25">
      <c r="A362" s="29">
        <v>45876.419108611379</v>
      </c>
      <c r="B362" s="28">
        <v>45846</v>
      </c>
      <c r="C362" s="27" t="s">
        <v>2255</v>
      </c>
      <c r="D362" s="26" t="s">
        <v>49</v>
      </c>
      <c r="E362" s="26" t="s">
        <v>2190</v>
      </c>
      <c r="F362" s="26"/>
    </row>
    <row r="363" spans="1:6" x14ac:dyDescent="0.25">
      <c r="A363" s="29">
        <v>45876.419436866076</v>
      </c>
      <c r="B363" s="28">
        <v>45846</v>
      </c>
      <c r="C363" s="27" t="s">
        <v>2260</v>
      </c>
      <c r="D363" s="26" t="s">
        <v>2102</v>
      </c>
      <c r="E363" s="26" t="s">
        <v>2190</v>
      </c>
      <c r="F363" s="30" t="s">
        <v>2788</v>
      </c>
    </row>
    <row r="364" spans="1:6" x14ac:dyDescent="0.25">
      <c r="A364" s="29">
        <v>45876.424265403817</v>
      </c>
      <c r="B364" s="28">
        <v>45846</v>
      </c>
      <c r="C364" s="27" t="s">
        <v>2265</v>
      </c>
      <c r="D364" s="26" t="s">
        <v>49</v>
      </c>
      <c r="E364" s="26" t="s">
        <v>2190</v>
      </c>
      <c r="F364" s="26"/>
    </row>
    <row r="365" spans="1:6" x14ac:dyDescent="0.25">
      <c r="A365" s="29">
        <v>45876.438120498984</v>
      </c>
      <c r="B365" s="28">
        <v>45846</v>
      </c>
      <c r="C365" s="27" t="s">
        <v>2272</v>
      </c>
      <c r="D365" s="26" t="s">
        <v>49</v>
      </c>
      <c r="E365" s="26" t="s">
        <v>2190</v>
      </c>
      <c r="F365" s="30" t="s">
        <v>2789</v>
      </c>
    </row>
    <row r="366" spans="1:6" x14ac:dyDescent="0.25">
      <c r="A366" s="29">
        <v>45876.450751966055</v>
      </c>
      <c r="B366" s="28">
        <v>45846</v>
      </c>
      <c r="C366" s="27" t="s">
        <v>2278</v>
      </c>
      <c r="D366" s="26" t="s">
        <v>49</v>
      </c>
      <c r="E366" s="26" t="s">
        <v>2190</v>
      </c>
      <c r="F366" s="26"/>
    </row>
    <row r="367" spans="1:6" x14ac:dyDescent="0.25">
      <c r="A367" s="29">
        <v>45876.459483943785</v>
      </c>
      <c r="B367" s="28">
        <v>45846</v>
      </c>
      <c r="C367" s="27" t="s">
        <v>2283</v>
      </c>
      <c r="D367" s="26" t="s">
        <v>49</v>
      </c>
      <c r="E367" s="26" t="s">
        <v>2183</v>
      </c>
      <c r="F367" s="30" t="s">
        <v>2790</v>
      </c>
    </row>
    <row r="368" spans="1:6" x14ac:dyDescent="0.25">
      <c r="A368" s="29">
        <v>45876.467071075982</v>
      </c>
      <c r="B368" s="28">
        <v>45846</v>
      </c>
      <c r="C368" s="27" t="s">
        <v>2288</v>
      </c>
      <c r="D368" s="26" t="s">
        <v>49</v>
      </c>
      <c r="E368" s="26" t="s">
        <v>2192</v>
      </c>
      <c r="F368" s="30" t="s">
        <v>2791</v>
      </c>
    </row>
    <row r="369" spans="1:6" x14ac:dyDescent="0.25">
      <c r="A369" s="29">
        <v>45876.468277263404</v>
      </c>
      <c r="B369" s="28">
        <v>45846</v>
      </c>
      <c r="C369" s="27" t="s">
        <v>2293</v>
      </c>
      <c r="D369" s="26" t="s">
        <v>1291</v>
      </c>
      <c r="E369" s="26" t="s">
        <v>2190</v>
      </c>
      <c r="F369" s="26"/>
    </row>
    <row r="370" spans="1:6" x14ac:dyDescent="0.25">
      <c r="A370" s="29">
        <v>45876.468896141945</v>
      </c>
      <c r="B370" s="28">
        <v>45846</v>
      </c>
      <c r="C370" s="27" t="s">
        <v>2299</v>
      </c>
      <c r="D370" s="26" t="s">
        <v>1283</v>
      </c>
      <c r="E370" s="26" t="s">
        <v>2190</v>
      </c>
      <c r="F370" s="30" t="s">
        <v>2792</v>
      </c>
    </row>
    <row r="371" spans="1:6" x14ac:dyDescent="0.25">
      <c r="A371" s="29">
        <v>45876.475696575588</v>
      </c>
      <c r="B371" s="28">
        <v>45846</v>
      </c>
      <c r="C371" s="27" t="s">
        <v>2305</v>
      </c>
      <c r="D371" s="26" t="s">
        <v>1291</v>
      </c>
      <c r="E371" s="26" t="s">
        <v>2190</v>
      </c>
      <c r="F371" s="30" t="s">
        <v>2793</v>
      </c>
    </row>
    <row r="372" spans="1:6" x14ac:dyDescent="0.25">
      <c r="A372" s="29">
        <v>45876.477358517615</v>
      </c>
      <c r="B372" s="28">
        <v>45846</v>
      </c>
      <c r="C372" s="27" t="s">
        <v>2311</v>
      </c>
      <c r="D372" s="26" t="s">
        <v>1283</v>
      </c>
      <c r="E372" s="26" t="s">
        <v>2190</v>
      </c>
      <c r="F372" s="30" t="s">
        <v>2794</v>
      </c>
    </row>
    <row r="373" spans="1:6" x14ac:dyDescent="0.25">
      <c r="A373" s="29">
        <v>45876.480325227763</v>
      </c>
      <c r="B373" s="28">
        <v>45846</v>
      </c>
      <c r="C373" s="27" t="s">
        <v>2317</v>
      </c>
      <c r="D373" s="26" t="s">
        <v>49</v>
      </c>
      <c r="E373" s="26" t="s">
        <v>2190</v>
      </c>
      <c r="F373" s="26"/>
    </row>
    <row r="374" spans="1:6" x14ac:dyDescent="0.25">
      <c r="A374" s="29">
        <v>45876.481262903391</v>
      </c>
      <c r="B374" s="28">
        <v>45846</v>
      </c>
      <c r="C374" s="27" t="s">
        <v>2322</v>
      </c>
      <c r="D374" s="26" t="s">
        <v>1291</v>
      </c>
      <c r="E374" s="26" t="s">
        <v>2190</v>
      </c>
      <c r="F374" s="30" t="s">
        <v>2795</v>
      </c>
    </row>
    <row r="375" spans="1:6" x14ac:dyDescent="0.25">
      <c r="A375" s="29">
        <v>45876.482381723858</v>
      </c>
      <c r="B375" s="28">
        <v>45846</v>
      </c>
      <c r="C375" s="27" t="s">
        <v>2328</v>
      </c>
      <c r="D375" s="26" t="s">
        <v>1283</v>
      </c>
      <c r="E375" s="26" t="s">
        <v>2190</v>
      </c>
      <c r="F375" s="30" t="s">
        <v>2796</v>
      </c>
    </row>
    <row r="376" spans="1:6" x14ac:dyDescent="0.25">
      <c r="A376" s="29">
        <v>45876.485682892904</v>
      </c>
      <c r="B376" s="28">
        <v>45846</v>
      </c>
      <c r="C376" s="27" t="s">
        <v>2334</v>
      </c>
      <c r="D376" s="26" t="s">
        <v>49</v>
      </c>
      <c r="E376" s="26" t="s">
        <v>2183</v>
      </c>
      <c r="F376" s="30" t="s">
        <v>2797</v>
      </c>
    </row>
    <row r="377" spans="1:6" x14ac:dyDescent="0.25">
      <c r="A377" s="29">
        <v>45876.487114926225</v>
      </c>
      <c r="B377" s="28">
        <v>45846</v>
      </c>
      <c r="C377" s="27" t="s">
        <v>2338</v>
      </c>
      <c r="D377" s="26" t="s">
        <v>1291</v>
      </c>
      <c r="E377" s="26" t="s">
        <v>2190</v>
      </c>
      <c r="F377" s="26"/>
    </row>
    <row r="378" spans="1:6" x14ac:dyDescent="0.25">
      <c r="A378" s="29">
        <v>45876.487857820983</v>
      </c>
      <c r="B378" s="28">
        <v>45846</v>
      </c>
      <c r="C378" s="27" t="s">
        <v>2344</v>
      </c>
      <c r="D378" s="26" t="s">
        <v>1283</v>
      </c>
      <c r="E378" s="26" t="s">
        <v>2190</v>
      </c>
      <c r="F378" s="30" t="s">
        <v>2798</v>
      </c>
    </row>
    <row r="379" spans="1:6" x14ac:dyDescent="0.25">
      <c r="A379" s="29">
        <v>45876.491719195437</v>
      </c>
      <c r="B379" s="28">
        <v>45846</v>
      </c>
      <c r="C379" s="27" t="s">
        <v>2350</v>
      </c>
      <c r="D379" s="26" t="s">
        <v>49</v>
      </c>
      <c r="E379" s="26" t="s">
        <v>2190</v>
      </c>
      <c r="F379" s="26"/>
    </row>
    <row r="380" spans="1:6" x14ac:dyDescent="0.25">
      <c r="A380" s="29">
        <v>45876.494471816142</v>
      </c>
      <c r="B380" s="28">
        <v>45846</v>
      </c>
      <c r="C380" s="27" t="s">
        <v>2354</v>
      </c>
      <c r="D380" s="26" t="s">
        <v>1291</v>
      </c>
      <c r="E380" s="26" t="s">
        <v>2190</v>
      </c>
      <c r="F380" s="26"/>
    </row>
    <row r="381" spans="1:6" x14ac:dyDescent="0.25">
      <c r="A381" s="29">
        <v>45876.496562480912</v>
      </c>
      <c r="B381" s="28">
        <v>45846</v>
      </c>
      <c r="C381" s="27" t="s">
        <v>2360</v>
      </c>
      <c r="D381" s="26" t="s">
        <v>1283</v>
      </c>
      <c r="E381" s="26" t="s">
        <v>2190</v>
      </c>
      <c r="F381" s="26"/>
    </row>
    <row r="382" spans="1:6" x14ac:dyDescent="0.25">
      <c r="A382" s="29">
        <v>45876.500532241022</v>
      </c>
      <c r="B382" s="28">
        <v>45846</v>
      </c>
      <c r="C382" s="27" t="s">
        <v>2366</v>
      </c>
      <c r="D382" s="26" t="s">
        <v>1283</v>
      </c>
      <c r="E382" s="26" t="s">
        <v>2190</v>
      </c>
      <c r="F382" s="26"/>
    </row>
    <row r="383" spans="1:6" x14ac:dyDescent="0.25">
      <c r="A383" s="29">
        <v>45876.502016228194</v>
      </c>
      <c r="B383" s="28">
        <v>45846</v>
      </c>
      <c r="C383" s="27" t="s">
        <v>2372</v>
      </c>
      <c r="D383" s="26" t="s">
        <v>2102</v>
      </c>
      <c r="E383" s="26" t="s">
        <v>2190</v>
      </c>
      <c r="F383" s="26"/>
    </row>
    <row r="384" spans="1:6" x14ac:dyDescent="0.25">
      <c r="A384" s="29">
        <v>45876.502894383841</v>
      </c>
      <c r="B384" s="28">
        <v>45846</v>
      </c>
      <c r="C384" s="27" t="s">
        <v>2378</v>
      </c>
      <c r="D384" s="26" t="s">
        <v>49</v>
      </c>
      <c r="E384" s="26" t="s">
        <v>2190</v>
      </c>
      <c r="F384" s="26"/>
    </row>
    <row r="385" spans="1:6" x14ac:dyDescent="0.25">
      <c r="A385" s="29">
        <v>45876.503089651531</v>
      </c>
      <c r="B385" s="28">
        <v>45846</v>
      </c>
      <c r="C385" s="27" t="s">
        <v>2383</v>
      </c>
      <c r="D385" s="26" t="s">
        <v>1291</v>
      </c>
      <c r="E385" s="26" t="s">
        <v>2190</v>
      </c>
      <c r="F385" s="30" t="s">
        <v>2799</v>
      </c>
    </row>
    <row r="386" spans="1:6" x14ac:dyDescent="0.25">
      <c r="A386" s="29">
        <v>45876.505242754261</v>
      </c>
      <c r="B386" s="28">
        <v>45846</v>
      </c>
      <c r="C386" s="27" t="s">
        <v>2387</v>
      </c>
      <c r="D386" s="26" t="s">
        <v>1283</v>
      </c>
      <c r="E386" s="26" t="s">
        <v>2190</v>
      </c>
      <c r="F386" s="26"/>
    </row>
    <row r="387" spans="1:6" x14ac:dyDescent="0.25">
      <c r="A387" s="29">
        <v>45876.510457247787</v>
      </c>
      <c r="B387" s="28">
        <v>45846</v>
      </c>
      <c r="C387" s="27" t="s">
        <v>2392</v>
      </c>
      <c r="D387" s="26" t="s">
        <v>1283</v>
      </c>
      <c r="E387" s="26" t="s">
        <v>2190</v>
      </c>
      <c r="F387" s="26"/>
    </row>
    <row r="388" spans="1:6" x14ac:dyDescent="0.25">
      <c r="A388" s="29">
        <v>45876.512253349661</v>
      </c>
      <c r="B388" s="28">
        <v>45846</v>
      </c>
      <c r="C388" s="27" t="s">
        <v>2398</v>
      </c>
      <c r="D388" s="26" t="s">
        <v>1291</v>
      </c>
      <c r="E388" s="26" t="s">
        <v>2192</v>
      </c>
      <c r="F388" s="30" t="s">
        <v>2800</v>
      </c>
    </row>
    <row r="389" spans="1:6" x14ac:dyDescent="0.25">
      <c r="A389" s="29">
        <v>45876.513766195785</v>
      </c>
      <c r="B389" s="28">
        <v>45846</v>
      </c>
      <c r="C389" s="27" t="s">
        <v>2404</v>
      </c>
      <c r="D389" s="26" t="s">
        <v>2102</v>
      </c>
      <c r="E389" s="26" t="s">
        <v>2190</v>
      </c>
      <c r="F389" s="26"/>
    </row>
    <row r="390" spans="1:6" x14ac:dyDescent="0.25">
      <c r="A390" s="29">
        <v>45876.514080627996</v>
      </c>
      <c r="B390" s="28">
        <v>45846</v>
      </c>
      <c r="C390" s="27" t="s">
        <v>2409</v>
      </c>
      <c r="D390" s="26" t="s">
        <v>1283</v>
      </c>
      <c r="E390" s="26" t="s">
        <v>2192</v>
      </c>
      <c r="F390" s="30" t="s">
        <v>2800</v>
      </c>
    </row>
    <row r="391" spans="1:6" x14ac:dyDescent="0.25">
      <c r="A391" s="29">
        <v>45876.517793130559</v>
      </c>
      <c r="B391" s="28">
        <v>45846</v>
      </c>
      <c r="C391" s="27" t="s">
        <v>2415</v>
      </c>
      <c r="D391" s="26" t="s">
        <v>1291</v>
      </c>
      <c r="E391" s="26" t="s">
        <v>2190</v>
      </c>
      <c r="F391" s="30" t="s">
        <v>2801</v>
      </c>
    </row>
    <row r="392" spans="1:6" x14ac:dyDescent="0.25">
      <c r="A392" s="29">
        <v>45876.518062020543</v>
      </c>
      <c r="B392" s="28">
        <v>45846</v>
      </c>
      <c r="C392" s="27" t="s">
        <v>2420</v>
      </c>
      <c r="D392" s="26" t="s">
        <v>1283</v>
      </c>
      <c r="E392" s="26" t="s">
        <v>2190</v>
      </c>
      <c r="F392" s="30" t="s">
        <v>2802</v>
      </c>
    </row>
    <row r="393" spans="1:6" x14ac:dyDescent="0.25">
      <c r="A393" s="29">
        <v>45876.5213642444</v>
      </c>
      <c r="B393" s="28">
        <v>45846</v>
      </c>
      <c r="C393" s="27" t="s">
        <v>2426</v>
      </c>
      <c r="D393" s="26" t="s">
        <v>2102</v>
      </c>
      <c r="E393" s="26" t="s">
        <v>2190</v>
      </c>
      <c r="F393" s="26"/>
    </row>
    <row r="394" spans="1:6" x14ac:dyDescent="0.25">
      <c r="A394" s="29">
        <v>45876.523280480869</v>
      </c>
      <c r="B394" s="28">
        <v>45846</v>
      </c>
      <c r="C394" s="27" t="s">
        <v>2431</v>
      </c>
      <c r="D394" s="26" t="s">
        <v>1283</v>
      </c>
      <c r="E394" s="26" t="s">
        <v>2190</v>
      </c>
      <c r="F394" s="26"/>
    </row>
    <row r="395" spans="1:6" x14ac:dyDescent="0.25">
      <c r="A395" s="29">
        <v>45876.523689086156</v>
      </c>
      <c r="B395" s="28">
        <v>45846</v>
      </c>
      <c r="C395" s="27" t="s">
        <v>2436</v>
      </c>
      <c r="D395" s="26" t="s">
        <v>1291</v>
      </c>
      <c r="E395" s="26" t="s">
        <v>2190</v>
      </c>
      <c r="F395" s="26"/>
    </row>
    <row r="396" spans="1:6" x14ac:dyDescent="0.25">
      <c r="A396" s="29">
        <v>45876.526972029598</v>
      </c>
      <c r="B396" s="28">
        <v>45846</v>
      </c>
      <c r="C396" s="27" t="s">
        <v>2440</v>
      </c>
      <c r="D396" s="26" t="s">
        <v>1291</v>
      </c>
      <c r="E396" s="26" t="s">
        <v>2190</v>
      </c>
      <c r="F396" s="30" t="s">
        <v>2803</v>
      </c>
    </row>
    <row r="397" spans="1:6" x14ac:dyDescent="0.25">
      <c r="A397" s="29">
        <v>45876.527168754328</v>
      </c>
      <c r="B397" s="28">
        <v>45846</v>
      </c>
      <c r="C397" s="27" t="s">
        <v>2445</v>
      </c>
      <c r="D397" s="26" t="s">
        <v>2102</v>
      </c>
      <c r="E397" s="26" t="s">
        <v>2190</v>
      </c>
      <c r="F397" s="26"/>
    </row>
    <row r="398" spans="1:6" x14ac:dyDescent="0.25">
      <c r="A398" s="29">
        <v>45876.533725097906</v>
      </c>
      <c r="B398" s="28">
        <v>45846</v>
      </c>
      <c r="C398" s="27" t="s">
        <v>2450</v>
      </c>
      <c r="D398" s="26" t="s">
        <v>1283</v>
      </c>
      <c r="E398" s="26" t="s">
        <v>2190</v>
      </c>
      <c r="F398" s="30" t="s">
        <v>2798</v>
      </c>
    </row>
    <row r="399" spans="1:6" x14ac:dyDescent="0.25">
      <c r="A399" s="29">
        <v>45876.533752341595</v>
      </c>
      <c r="B399" s="28">
        <v>45846</v>
      </c>
      <c r="C399" s="27" t="s">
        <v>2455</v>
      </c>
      <c r="D399" s="26" t="s">
        <v>1291</v>
      </c>
      <c r="E399" s="26" t="s">
        <v>2190</v>
      </c>
      <c r="F399" s="26"/>
    </row>
    <row r="400" spans="1:6" x14ac:dyDescent="0.25">
      <c r="A400" s="29">
        <v>45876.538526480101</v>
      </c>
      <c r="B400" s="28">
        <v>45846</v>
      </c>
      <c r="C400" s="27" t="s">
        <v>2460</v>
      </c>
      <c r="D400" s="26" t="s">
        <v>1283</v>
      </c>
      <c r="E400" s="26" t="s">
        <v>2190</v>
      </c>
      <c r="F400" s="30" t="s">
        <v>2804</v>
      </c>
    </row>
    <row r="401" spans="1:6" x14ac:dyDescent="0.25">
      <c r="A401" s="29">
        <v>45876.540330554606</v>
      </c>
      <c r="B401" s="28">
        <v>45846</v>
      </c>
      <c r="C401" s="27" t="s">
        <v>2464</v>
      </c>
      <c r="D401" s="26" t="s">
        <v>1291</v>
      </c>
      <c r="E401" s="26" t="s">
        <v>2190</v>
      </c>
      <c r="F401" s="30" t="s">
        <v>2805</v>
      </c>
    </row>
    <row r="402" spans="1:6" x14ac:dyDescent="0.25">
      <c r="A402" s="29">
        <v>45876.545881783532</v>
      </c>
      <c r="B402" s="28">
        <v>45846</v>
      </c>
      <c r="C402" s="27" t="s">
        <v>2470</v>
      </c>
      <c r="D402" s="26" t="s">
        <v>1291</v>
      </c>
      <c r="E402" s="26" t="s">
        <v>2190</v>
      </c>
      <c r="F402" s="30" t="s">
        <v>2806</v>
      </c>
    </row>
    <row r="403" spans="1:6" x14ac:dyDescent="0.25">
      <c r="A403" s="29">
        <v>45876.546441004626</v>
      </c>
      <c r="B403" s="28">
        <v>45846</v>
      </c>
      <c r="C403" s="27" t="s">
        <v>2475</v>
      </c>
      <c r="D403" s="26" t="s">
        <v>1283</v>
      </c>
      <c r="E403" s="26" t="s">
        <v>2190</v>
      </c>
      <c r="F403" s="30" t="s">
        <v>2807</v>
      </c>
    </row>
    <row r="404" spans="1:6" x14ac:dyDescent="0.25">
      <c r="A404" s="29">
        <v>45876.548274839479</v>
      </c>
      <c r="B404" s="28">
        <v>45846</v>
      </c>
      <c r="C404" s="27" t="s">
        <v>2481</v>
      </c>
      <c r="D404" s="26" t="s">
        <v>2102</v>
      </c>
      <c r="E404" s="26" t="s">
        <v>2190</v>
      </c>
      <c r="F404" s="26"/>
    </row>
    <row r="405" spans="1:6" x14ac:dyDescent="0.25">
      <c r="A405" s="29">
        <v>45876.550027999911</v>
      </c>
      <c r="B405" s="28">
        <v>45846</v>
      </c>
      <c r="C405" s="27" t="s">
        <v>2486</v>
      </c>
      <c r="D405" s="26" t="s">
        <v>1291</v>
      </c>
      <c r="E405" s="26" t="s">
        <v>2190</v>
      </c>
      <c r="F405" s="26"/>
    </row>
    <row r="406" spans="1:6" x14ac:dyDescent="0.25">
      <c r="A406" s="29">
        <v>45876.557151688103</v>
      </c>
      <c r="B406" s="28">
        <v>45846</v>
      </c>
      <c r="C406" s="27" t="s">
        <v>2492</v>
      </c>
      <c r="D406" s="26" t="s">
        <v>1291</v>
      </c>
      <c r="E406" s="26" t="s">
        <v>2190</v>
      </c>
      <c r="F406" s="26"/>
    </row>
    <row r="407" spans="1:6" x14ac:dyDescent="0.25">
      <c r="A407" s="29">
        <v>45876.557161446552</v>
      </c>
      <c r="B407" s="28">
        <v>45846</v>
      </c>
      <c r="C407" s="27" t="s">
        <v>2497</v>
      </c>
      <c r="D407" s="26" t="s">
        <v>1283</v>
      </c>
      <c r="E407" s="26" t="s">
        <v>2190</v>
      </c>
      <c r="F407" s="30" t="s">
        <v>2808</v>
      </c>
    </row>
    <row r="408" spans="1:6" x14ac:dyDescent="0.25">
      <c r="A408" s="29">
        <v>45876.560654119989</v>
      </c>
      <c r="B408" s="28">
        <v>45846</v>
      </c>
      <c r="C408" s="27" t="s">
        <v>2502</v>
      </c>
      <c r="D408" s="26" t="s">
        <v>1283</v>
      </c>
      <c r="E408" s="26" t="s">
        <v>2190</v>
      </c>
      <c r="F408" s="30" t="s">
        <v>2809</v>
      </c>
    </row>
    <row r="409" spans="1:6" x14ac:dyDescent="0.25">
      <c r="A409" s="29">
        <v>45876.562340536271</v>
      </c>
      <c r="B409" s="28">
        <v>45846</v>
      </c>
      <c r="C409" s="27" t="s">
        <v>2507</v>
      </c>
      <c r="D409" s="26" t="s">
        <v>1291</v>
      </c>
      <c r="E409" s="26" t="s">
        <v>2190</v>
      </c>
      <c r="F409" s="30" t="s">
        <v>2810</v>
      </c>
    </row>
    <row r="410" spans="1:6" x14ac:dyDescent="0.25">
      <c r="A410" s="29">
        <v>45876.562793224504</v>
      </c>
      <c r="B410" s="28">
        <v>45846</v>
      </c>
      <c r="C410" s="27" t="s">
        <v>2513</v>
      </c>
      <c r="D410" s="26" t="s">
        <v>2102</v>
      </c>
      <c r="E410" s="26" t="s">
        <v>2190</v>
      </c>
      <c r="F410" s="26"/>
    </row>
    <row r="411" spans="1:6" x14ac:dyDescent="0.25">
      <c r="A411" s="29">
        <v>45876.568748964237</v>
      </c>
      <c r="B411" s="28">
        <v>45846</v>
      </c>
      <c r="C411" s="27" t="s">
        <v>2518</v>
      </c>
      <c r="D411" s="26" t="s">
        <v>1283</v>
      </c>
      <c r="E411" s="26" t="s">
        <v>2190</v>
      </c>
      <c r="F411" s="30" t="s">
        <v>2811</v>
      </c>
    </row>
    <row r="412" spans="1:6" x14ac:dyDescent="0.25">
      <c r="A412" s="29">
        <v>45876.569730725983</v>
      </c>
      <c r="B412" s="28">
        <v>45846</v>
      </c>
      <c r="C412" s="27" t="s">
        <v>2523</v>
      </c>
      <c r="D412" s="26" t="s">
        <v>1291</v>
      </c>
      <c r="E412" s="26" t="s">
        <v>2190</v>
      </c>
      <c r="F412" s="30" t="s">
        <v>2812</v>
      </c>
    </row>
    <row r="413" spans="1:6" x14ac:dyDescent="0.25">
      <c r="A413" s="29">
        <v>45876.573345748067</v>
      </c>
      <c r="B413" s="28">
        <v>45846</v>
      </c>
      <c r="C413" s="27" t="s">
        <v>2528</v>
      </c>
      <c r="D413" s="26" t="s">
        <v>1283</v>
      </c>
      <c r="E413" s="26" t="s">
        <v>2190</v>
      </c>
      <c r="F413" s="30" t="s">
        <v>2813</v>
      </c>
    </row>
    <row r="414" spans="1:6" x14ac:dyDescent="0.25">
      <c r="A414" s="29">
        <v>45876.573482115266</v>
      </c>
      <c r="B414" s="28">
        <v>45846</v>
      </c>
      <c r="C414" s="27" t="s">
        <v>2532</v>
      </c>
      <c r="D414" s="26" t="s">
        <v>1291</v>
      </c>
      <c r="E414" s="26" t="s">
        <v>2190</v>
      </c>
      <c r="F414" s="30" t="s">
        <v>2814</v>
      </c>
    </row>
    <row r="415" spans="1:6" x14ac:dyDescent="0.25">
      <c r="A415" s="29">
        <v>45876.578113951102</v>
      </c>
      <c r="B415" s="28">
        <v>45846</v>
      </c>
      <c r="C415" s="27" t="s">
        <v>2536</v>
      </c>
      <c r="D415" s="26" t="s">
        <v>1291</v>
      </c>
      <c r="E415" s="26" t="s">
        <v>2190</v>
      </c>
      <c r="F415" s="26"/>
    </row>
    <row r="416" spans="1:6" x14ac:dyDescent="0.25">
      <c r="A416" s="29">
        <v>45876.580156966251</v>
      </c>
      <c r="B416" s="28">
        <v>45846</v>
      </c>
      <c r="C416" s="27" t="s">
        <v>2541</v>
      </c>
      <c r="D416" s="26" t="s">
        <v>49</v>
      </c>
      <c r="E416" s="26" t="s">
        <v>2190</v>
      </c>
      <c r="F416" s="26"/>
    </row>
    <row r="417" spans="1:6" x14ac:dyDescent="0.25">
      <c r="A417" s="29">
        <v>45876.593173593807</v>
      </c>
      <c r="B417" s="28">
        <v>45846</v>
      </c>
      <c r="C417" s="27" t="s">
        <v>2547</v>
      </c>
      <c r="D417" s="26" t="s">
        <v>49</v>
      </c>
      <c r="E417" s="26" t="s">
        <v>2190</v>
      </c>
      <c r="F417" s="26"/>
    </row>
    <row r="418" spans="1:6" x14ac:dyDescent="0.25">
      <c r="A418" s="29">
        <v>45876.636439351954</v>
      </c>
      <c r="B418" s="28">
        <v>45846</v>
      </c>
      <c r="C418" s="27" t="s">
        <v>2552</v>
      </c>
      <c r="D418" s="26" t="s">
        <v>1283</v>
      </c>
      <c r="E418" s="26" t="s">
        <v>2190</v>
      </c>
      <c r="F418" s="30" t="s">
        <v>2815</v>
      </c>
    </row>
    <row r="419" spans="1:6" x14ac:dyDescent="0.25">
      <c r="A419" s="29">
        <v>45876.636496289168</v>
      </c>
      <c r="B419" s="28">
        <v>45846</v>
      </c>
      <c r="C419" s="27" t="s">
        <v>2557</v>
      </c>
      <c r="D419" s="26" t="s">
        <v>1291</v>
      </c>
      <c r="E419" s="26" t="s">
        <v>2181</v>
      </c>
      <c r="F419" s="30" t="s">
        <v>2816</v>
      </c>
    </row>
    <row r="420" spans="1:6" x14ac:dyDescent="0.25">
      <c r="A420" s="29">
        <v>45876.641053935615</v>
      </c>
      <c r="B420" s="28">
        <v>45846</v>
      </c>
      <c r="C420" s="27" t="s">
        <v>2562</v>
      </c>
      <c r="D420" s="26" t="s">
        <v>1291</v>
      </c>
      <c r="E420" s="26" t="s">
        <v>2190</v>
      </c>
      <c r="F420" s="30" t="s">
        <v>2817</v>
      </c>
    </row>
    <row r="421" spans="1:6" x14ac:dyDescent="0.25">
      <c r="A421" s="29">
        <v>45876.641269650958</v>
      </c>
      <c r="B421" s="28">
        <v>45846</v>
      </c>
      <c r="C421" s="27" t="s">
        <v>2567</v>
      </c>
      <c r="D421" s="26" t="s">
        <v>1283</v>
      </c>
      <c r="E421" s="26" t="s">
        <v>2190</v>
      </c>
      <c r="F421" s="30" t="s">
        <v>2817</v>
      </c>
    </row>
    <row r="422" spans="1:6" x14ac:dyDescent="0.25">
      <c r="A422" s="29">
        <v>45876.652251215957</v>
      </c>
      <c r="B422" s="28">
        <v>45846</v>
      </c>
      <c r="C422" s="27" t="s">
        <v>2572</v>
      </c>
      <c r="D422" s="26" t="s">
        <v>1283</v>
      </c>
      <c r="E422" s="26" t="s">
        <v>2190</v>
      </c>
      <c r="F422" s="30" t="s">
        <v>2817</v>
      </c>
    </row>
    <row r="423" spans="1:6" x14ac:dyDescent="0.25">
      <c r="A423" s="29">
        <v>45876.655128745253</v>
      </c>
      <c r="B423" s="28">
        <v>45846</v>
      </c>
      <c r="C423" s="27" t="s">
        <v>2576</v>
      </c>
      <c r="D423" s="26" t="s">
        <v>1291</v>
      </c>
      <c r="E423" s="26" t="s">
        <v>2190</v>
      </c>
      <c r="F423" s="30" t="s">
        <v>2817</v>
      </c>
    </row>
    <row r="424" spans="1:6" x14ac:dyDescent="0.25">
      <c r="A424" s="29">
        <v>45876.662020170937</v>
      </c>
      <c r="B424" s="28">
        <v>45846</v>
      </c>
      <c r="C424" s="27" t="s">
        <v>2581</v>
      </c>
      <c r="D424" s="26" t="s">
        <v>1291</v>
      </c>
      <c r="E424" s="26" t="s">
        <v>2190</v>
      </c>
      <c r="F424" s="30" t="s">
        <v>2817</v>
      </c>
    </row>
    <row r="425" spans="1:6" x14ac:dyDescent="0.25">
      <c r="A425" s="29">
        <v>45876.662276490853</v>
      </c>
      <c r="B425" s="28">
        <v>45846</v>
      </c>
      <c r="C425" s="27" t="s">
        <v>2587</v>
      </c>
      <c r="D425" s="26" t="s">
        <v>1283</v>
      </c>
      <c r="E425" s="26" t="s">
        <v>2190</v>
      </c>
      <c r="F425" s="30" t="s">
        <v>2817</v>
      </c>
    </row>
    <row r="426" spans="1:6" x14ac:dyDescent="0.25">
      <c r="A426" s="29">
        <v>45876.666280067708</v>
      </c>
      <c r="B426" s="28">
        <v>45846</v>
      </c>
      <c r="C426" s="27" t="s">
        <v>2592</v>
      </c>
      <c r="D426" s="26" t="s">
        <v>1291</v>
      </c>
      <c r="E426" s="26" t="s">
        <v>2190</v>
      </c>
      <c r="F426" s="30" t="s">
        <v>2817</v>
      </c>
    </row>
    <row r="427" spans="1:6" x14ac:dyDescent="0.25">
      <c r="A427" s="29">
        <v>45876.671037355765</v>
      </c>
      <c r="B427" s="28">
        <v>45846</v>
      </c>
      <c r="C427" s="27" t="s">
        <v>2598</v>
      </c>
      <c r="D427" s="26" t="s">
        <v>2102</v>
      </c>
      <c r="E427" s="26" t="s">
        <v>2190</v>
      </c>
      <c r="F427" s="26"/>
    </row>
    <row r="428" spans="1:6" x14ac:dyDescent="0.25">
      <c r="A428" s="29">
        <v>45876.673589251724</v>
      </c>
      <c r="B428" s="28">
        <v>45846</v>
      </c>
      <c r="C428" s="27" t="s">
        <v>2603</v>
      </c>
      <c r="D428" s="26" t="s">
        <v>1283</v>
      </c>
      <c r="E428" s="26" t="s">
        <v>2190</v>
      </c>
      <c r="F428" s="30" t="s">
        <v>2817</v>
      </c>
    </row>
    <row r="429" spans="1:6" x14ac:dyDescent="0.25">
      <c r="A429" s="29">
        <v>45876.673806833613</v>
      </c>
      <c r="B429" s="28">
        <v>45846</v>
      </c>
      <c r="C429" s="27" t="s">
        <v>2608</v>
      </c>
      <c r="D429" s="26" t="s">
        <v>1291</v>
      </c>
      <c r="E429" s="26" t="s">
        <v>2190</v>
      </c>
      <c r="F429" s="30" t="s">
        <v>2817</v>
      </c>
    </row>
    <row r="430" spans="1:6" x14ac:dyDescent="0.25">
      <c r="A430" s="29">
        <v>45876.679450097916</v>
      </c>
      <c r="B430" s="28">
        <v>45846</v>
      </c>
      <c r="C430" s="27" t="s">
        <v>2614</v>
      </c>
      <c r="D430" s="26" t="s">
        <v>49</v>
      </c>
      <c r="E430" s="26" t="s">
        <v>2190</v>
      </c>
      <c r="F430" s="26"/>
    </row>
    <row r="431" spans="1:6" x14ac:dyDescent="0.25">
      <c r="A431" s="29">
        <v>45876.679639023023</v>
      </c>
      <c r="B431" s="28">
        <v>45846</v>
      </c>
      <c r="C431" s="27" t="s">
        <v>2619</v>
      </c>
      <c r="D431" s="26" t="s">
        <v>1291</v>
      </c>
      <c r="E431" s="26" t="s">
        <v>2190</v>
      </c>
      <c r="F431" s="26"/>
    </row>
    <row r="432" spans="1:6" x14ac:dyDescent="0.25">
      <c r="A432" s="29">
        <v>45876.679904244083</v>
      </c>
      <c r="B432" s="28">
        <v>45846</v>
      </c>
      <c r="C432" s="27" t="s">
        <v>2625</v>
      </c>
      <c r="D432" s="26" t="s">
        <v>1283</v>
      </c>
      <c r="E432" s="26" t="s">
        <v>2190</v>
      </c>
      <c r="F432" s="30" t="s">
        <v>2818</v>
      </c>
    </row>
    <row r="433" spans="1:6" x14ac:dyDescent="0.25">
      <c r="A433" s="29">
        <v>45876.683905588718</v>
      </c>
      <c r="B433" s="28">
        <v>45846</v>
      </c>
      <c r="C433" s="27" t="s">
        <v>2630</v>
      </c>
      <c r="D433" s="26" t="s">
        <v>1283</v>
      </c>
      <c r="E433" s="26" t="s">
        <v>2190</v>
      </c>
      <c r="F433" s="30" t="s">
        <v>2818</v>
      </c>
    </row>
    <row r="434" spans="1:6" x14ac:dyDescent="0.25">
      <c r="A434" s="29">
        <v>45876.68619808479</v>
      </c>
      <c r="B434" s="28">
        <v>45846</v>
      </c>
      <c r="C434" s="27" t="s">
        <v>2635</v>
      </c>
      <c r="D434" s="26" t="s">
        <v>2102</v>
      </c>
      <c r="E434" s="26" t="s">
        <v>2181</v>
      </c>
      <c r="F434" s="26"/>
    </row>
    <row r="435" spans="1:6" x14ac:dyDescent="0.25">
      <c r="A435" s="29">
        <v>45876.688679163934</v>
      </c>
      <c r="B435" s="28">
        <v>45846</v>
      </c>
      <c r="C435" s="27" t="s">
        <v>2641</v>
      </c>
      <c r="D435" s="26" t="s">
        <v>1291</v>
      </c>
      <c r="E435" s="26" t="s">
        <v>2190</v>
      </c>
      <c r="F435" s="26"/>
    </row>
    <row r="436" spans="1:6" x14ac:dyDescent="0.25">
      <c r="A436" s="29">
        <v>45876.696949811099</v>
      </c>
      <c r="B436" s="28">
        <v>45846</v>
      </c>
      <c r="C436" s="27" t="s">
        <v>2646</v>
      </c>
      <c r="D436" s="26" t="s">
        <v>1291</v>
      </c>
      <c r="E436" s="26" t="s">
        <v>2190</v>
      </c>
      <c r="F436" s="30" t="s">
        <v>2819</v>
      </c>
    </row>
    <row r="437" spans="1:6" x14ac:dyDescent="0.25">
      <c r="A437" s="29">
        <v>45876.700574910014</v>
      </c>
      <c r="B437" s="28">
        <v>45846</v>
      </c>
      <c r="C437" s="27" t="s">
        <v>2652</v>
      </c>
      <c r="D437" s="26" t="s">
        <v>1283</v>
      </c>
      <c r="E437" s="26" t="s">
        <v>2192</v>
      </c>
      <c r="F437" s="30" t="s">
        <v>2820</v>
      </c>
    </row>
    <row r="438" spans="1:6" x14ac:dyDescent="0.25">
      <c r="A438" s="29">
        <v>45876.705686620837</v>
      </c>
      <c r="B438" s="28">
        <v>45846</v>
      </c>
      <c r="C438" s="27" t="s">
        <v>2658</v>
      </c>
      <c r="D438" s="26" t="s">
        <v>1291</v>
      </c>
      <c r="E438" s="26" t="s">
        <v>2190</v>
      </c>
      <c r="F438" s="30" t="s">
        <v>2821</v>
      </c>
    </row>
    <row r="439" spans="1:6" x14ac:dyDescent="0.25">
      <c r="A439" s="29">
        <v>45876.706374327616</v>
      </c>
      <c r="B439" s="28">
        <v>45846</v>
      </c>
      <c r="C439" s="27" t="s">
        <v>2664</v>
      </c>
      <c r="D439" s="26" t="s">
        <v>1283</v>
      </c>
      <c r="E439" s="26" t="s">
        <v>2190</v>
      </c>
      <c r="F439" s="30" t="s">
        <v>2821</v>
      </c>
    </row>
    <row r="440" spans="1:6" x14ac:dyDescent="0.25">
      <c r="A440" s="29">
        <v>45876.710454215579</v>
      </c>
      <c r="B440" s="28">
        <v>45846</v>
      </c>
      <c r="C440" s="27" t="s">
        <v>2669</v>
      </c>
      <c r="D440" s="26" t="s">
        <v>49</v>
      </c>
      <c r="E440" s="26" t="s">
        <v>2192</v>
      </c>
      <c r="F440" s="30" t="s">
        <v>2822</v>
      </c>
    </row>
    <row r="441" spans="1:6" x14ac:dyDescent="0.25">
      <c r="A441" s="29">
        <v>45876.712715906157</v>
      </c>
      <c r="B441" s="28">
        <v>45846</v>
      </c>
      <c r="C441" s="27" t="s">
        <v>2675</v>
      </c>
      <c r="D441" s="26" t="s">
        <v>1283</v>
      </c>
      <c r="E441" s="26" t="s">
        <v>2192</v>
      </c>
      <c r="F441" s="30" t="s">
        <v>2823</v>
      </c>
    </row>
    <row r="442" spans="1:6" x14ac:dyDescent="0.25">
      <c r="A442" s="29">
        <v>45876.713148256262</v>
      </c>
      <c r="B442" s="28">
        <v>45846</v>
      </c>
      <c r="C442" s="27" t="s">
        <v>2680</v>
      </c>
      <c r="D442" s="26" t="s">
        <v>1291</v>
      </c>
      <c r="E442" s="26" t="s">
        <v>2190</v>
      </c>
      <c r="F442" s="26"/>
    </row>
    <row r="443" spans="1:6" x14ac:dyDescent="0.25">
      <c r="A443" s="29">
        <v>45876.716512776577</v>
      </c>
      <c r="B443" s="28">
        <v>45846</v>
      </c>
      <c r="C443" s="27" t="s">
        <v>2685</v>
      </c>
      <c r="D443" s="26" t="s">
        <v>1283</v>
      </c>
      <c r="E443" s="26" t="s">
        <v>2190</v>
      </c>
      <c r="F443" s="30" t="s">
        <v>2824</v>
      </c>
    </row>
    <row r="444" spans="1:6" x14ac:dyDescent="0.25">
      <c r="A444" s="29">
        <v>45876.722528257538</v>
      </c>
      <c r="B444" s="28">
        <v>45846</v>
      </c>
      <c r="C444" s="27" t="s">
        <v>2691</v>
      </c>
      <c r="D444" s="26" t="s">
        <v>49</v>
      </c>
      <c r="E444" s="26" t="s">
        <v>2190</v>
      </c>
      <c r="F444" s="26"/>
    </row>
    <row r="445" spans="1:6" x14ac:dyDescent="0.25">
      <c r="A445" s="29">
        <v>45876.727128079598</v>
      </c>
      <c r="B445" s="28">
        <v>45846</v>
      </c>
      <c r="C445" s="30" t="s">
        <v>38</v>
      </c>
      <c r="D445" s="26" t="s">
        <v>2102</v>
      </c>
      <c r="E445" s="26" t="s">
        <v>2190</v>
      </c>
      <c r="F445" s="30" t="s">
        <v>2825</v>
      </c>
    </row>
    <row r="446" spans="1:6" x14ac:dyDescent="0.25">
      <c r="A446" s="29">
        <v>45876.730460307168</v>
      </c>
      <c r="B446" s="28">
        <v>45846</v>
      </c>
      <c r="C446" s="27" t="s">
        <v>2701</v>
      </c>
      <c r="D446" s="26" t="s">
        <v>49</v>
      </c>
      <c r="E446" s="26" t="s">
        <v>2190</v>
      </c>
      <c r="F446" s="26"/>
    </row>
    <row r="447" spans="1:6" x14ac:dyDescent="0.25">
      <c r="A447" s="29">
        <v>45876.747484199041</v>
      </c>
      <c r="B447" s="28">
        <v>45846</v>
      </c>
      <c r="C447" s="27" t="s">
        <v>2706</v>
      </c>
      <c r="D447" s="26" t="s">
        <v>49</v>
      </c>
      <c r="E447" s="26" t="s">
        <v>2190</v>
      </c>
      <c r="F447" s="26"/>
    </row>
    <row r="448" spans="1:6" x14ac:dyDescent="0.25">
      <c r="A448" s="29">
        <v>45876.759479706576</v>
      </c>
      <c r="B448" s="28">
        <v>45846</v>
      </c>
      <c r="C448" s="27" t="s">
        <v>2712</v>
      </c>
      <c r="D448" s="26" t="s">
        <v>2102</v>
      </c>
      <c r="E448" s="26" t="s">
        <v>2190</v>
      </c>
      <c r="F448" s="26"/>
    </row>
    <row r="449" spans="1:6" x14ac:dyDescent="0.25">
      <c r="A449" s="29">
        <v>45876.761354297058</v>
      </c>
      <c r="B449" s="28">
        <v>45846</v>
      </c>
      <c r="C449" s="27" t="s">
        <v>2717</v>
      </c>
      <c r="D449" s="26" t="s">
        <v>49</v>
      </c>
      <c r="E449" s="26" t="s">
        <v>2190</v>
      </c>
      <c r="F449" s="26"/>
    </row>
    <row r="450" spans="1:6" x14ac:dyDescent="0.25">
      <c r="A450" s="29">
        <v>45876.77101540353</v>
      </c>
      <c r="B450" s="28">
        <v>45846</v>
      </c>
      <c r="C450" s="27" t="s">
        <v>2722</v>
      </c>
      <c r="D450" s="26" t="s">
        <v>2102</v>
      </c>
      <c r="E450" s="26" t="s">
        <v>2190</v>
      </c>
      <c r="F450" s="26"/>
    </row>
    <row r="451" spans="1:6" x14ac:dyDescent="0.25">
      <c r="A451" s="29">
        <v>45876.785228458808</v>
      </c>
      <c r="B451" s="28">
        <v>45846</v>
      </c>
      <c r="C451" s="27" t="s">
        <v>2727</v>
      </c>
      <c r="D451" s="26" t="s">
        <v>49</v>
      </c>
      <c r="E451" s="26" t="s">
        <v>2190</v>
      </c>
      <c r="F451" s="26"/>
    </row>
    <row r="452" spans="1:6" x14ac:dyDescent="0.25">
      <c r="A452" s="29">
        <v>45876.791505880021</v>
      </c>
      <c r="B452" s="28">
        <v>45846</v>
      </c>
      <c r="C452" s="27" t="s">
        <v>2733</v>
      </c>
      <c r="D452" s="26" t="s">
        <v>2102</v>
      </c>
      <c r="E452" s="26" t="s">
        <v>2190</v>
      </c>
      <c r="F452" s="26"/>
    </row>
    <row r="453" spans="1:6" x14ac:dyDescent="0.25">
      <c r="A453" s="29">
        <v>45876.810541679894</v>
      </c>
      <c r="B453" s="28">
        <v>45846</v>
      </c>
      <c r="C453" s="27" t="s">
        <v>2738</v>
      </c>
      <c r="D453" s="26" t="s">
        <v>49</v>
      </c>
      <c r="E453" s="26" t="s">
        <v>2190</v>
      </c>
      <c r="F453" s="26"/>
    </row>
    <row r="454" spans="1:6" x14ac:dyDescent="0.25">
      <c r="A454" s="29">
        <v>45876.816732771746</v>
      </c>
      <c r="B454" s="28">
        <v>45846</v>
      </c>
      <c r="C454" s="27" t="s">
        <v>2744</v>
      </c>
      <c r="D454" s="26" t="s">
        <v>49</v>
      </c>
      <c r="E454" s="26" t="s">
        <v>2190</v>
      </c>
      <c r="F454" s="26"/>
    </row>
    <row r="455" spans="1:6" x14ac:dyDescent="0.25">
      <c r="A455" s="29">
        <v>45876.825211039286</v>
      </c>
      <c r="B455" s="28">
        <v>45846</v>
      </c>
      <c r="C455" s="27" t="s">
        <v>2750</v>
      </c>
      <c r="D455" s="26" t="s">
        <v>49</v>
      </c>
      <c r="E455" s="26" t="s">
        <v>2190</v>
      </c>
      <c r="F455" s="26"/>
    </row>
  </sheetData>
  <hyperlinks>
    <hyperlink ref="C361" r:id="rId1" xr:uid="{09E95E9C-10CF-445A-9058-F8E8D6FD4935}"/>
    <hyperlink ref="C362" r:id="rId2" xr:uid="{0553B114-E26A-4829-AF58-50984BA6A863}"/>
    <hyperlink ref="C363" r:id="rId3" xr:uid="{714BEF46-EF57-4699-A614-A3CDB58F14B1}"/>
    <hyperlink ref="C364" r:id="rId4" xr:uid="{9C9E403F-F1EA-4BED-B286-71A277C7062D}"/>
    <hyperlink ref="C365" r:id="rId5" xr:uid="{B23E0E63-2D29-4C30-B97E-1290E6202A1F}"/>
    <hyperlink ref="C366" r:id="rId6" xr:uid="{EE4C9C3C-117C-4D73-90DD-52168E75DE8B}"/>
    <hyperlink ref="C367" r:id="rId7" xr:uid="{63C81F24-2D85-412A-AB0A-1CD3C30892F3}"/>
    <hyperlink ref="C368" r:id="rId8" xr:uid="{B0947C59-44E4-45A3-871E-14BF7681C18A}"/>
    <hyperlink ref="C369" r:id="rId9" xr:uid="{9ADE607E-944D-4D87-8B82-95AE0763A9C0}"/>
    <hyperlink ref="C370" r:id="rId10" xr:uid="{1AF3E04A-3985-4B90-97BD-2AE9BB8E2F60}"/>
    <hyperlink ref="C371" r:id="rId11" xr:uid="{18DF6549-1985-4EE2-BCD3-F8C4C7E1FC31}"/>
    <hyperlink ref="C372" r:id="rId12" xr:uid="{A02369B0-2B82-47C1-AA0C-B82C5953068E}"/>
    <hyperlink ref="C373" r:id="rId13" xr:uid="{4E4AEA37-BF07-43A7-B0B9-F11718DE99B5}"/>
    <hyperlink ref="C374" r:id="rId14" xr:uid="{209B801D-B973-4AE6-83BE-7636B76B0DCD}"/>
    <hyperlink ref="C375" r:id="rId15" xr:uid="{350F4019-61A2-42B7-81A2-00D9F272D207}"/>
    <hyperlink ref="C376" r:id="rId16" xr:uid="{AB0EE86E-8824-413B-85B7-9CF677C958CD}"/>
    <hyperlink ref="C377" r:id="rId17" xr:uid="{AD03FB33-8FF0-40CC-B78E-FFE563FE6D5D}"/>
    <hyperlink ref="C378" r:id="rId18" xr:uid="{E19D932C-F1F5-4FF3-9459-33D9CC8593D0}"/>
    <hyperlink ref="C379" r:id="rId19" xr:uid="{BB85E467-1F4D-4174-BD97-E38D79F8B49F}"/>
    <hyperlink ref="C380" r:id="rId20" xr:uid="{054ECC06-0C2B-452E-BBF4-DFE6E8927FE2}"/>
    <hyperlink ref="C381" r:id="rId21" xr:uid="{44A3C174-3936-4800-B037-BD8F68A5BCEB}"/>
    <hyperlink ref="C382" r:id="rId22" xr:uid="{072C62F2-26E1-4B5B-A6CA-FCA7A62D0FB8}"/>
    <hyperlink ref="C383" r:id="rId23" xr:uid="{D1976867-08F0-4174-A2B3-60D75F40A182}"/>
    <hyperlink ref="C384" r:id="rId24" xr:uid="{E951A863-3C5E-4A94-995A-03D24F7F3701}"/>
    <hyperlink ref="C385" r:id="rId25" xr:uid="{426C5D03-8D5A-4F4F-92F2-05FD0D8D2E87}"/>
    <hyperlink ref="C386" r:id="rId26" xr:uid="{27FEE502-16C9-4024-9AAC-FB21B61329B2}"/>
    <hyperlink ref="C387" r:id="rId27" xr:uid="{69296CDD-C4C0-4A0D-99D7-3A8E58A25601}"/>
    <hyperlink ref="C388" r:id="rId28" xr:uid="{8073464F-E579-4387-9227-CD15773E57B6}"/>
    <hyperlink ref="C389" r:id="rId29" xr:uid="{567C068A-48D4-43BD-89C5-1F45EAD9238B}"/>
    <hyperlink ref="C390" r:id="rId30" xr:uid="{2787B4C4-CCCD-4E2D-BAA3-B16F3D7705DA}"/>
    <hyperlink ref="C391" r:id="rId31" xr:uid="{2845B351-F0AC-40CA-9A09-06D1B8E1F195}"/>
    <hyperlink ref="C392" r:id="rId32" xr:uid="{151BB560-6F45-4F04-8972-42FDF912C879}"/>
    <hyperlink ref="C393" r:id="rId33" xr:uid="{31F954F2-530E-46EC-9806-09D3A9683548}"/>
    <hyperlink ref="C394" r:id="rId34" xr:uid="{9226E515-D0EE-4978-B7B8-0D47A603EA0F}"/>
    <hyperlink ref="C395" r:id="rId35" xr:uid="{827A58C4-7BE9-49E9-8BEA-573DE10ACE01}"/>
    <hyperlink ref="C396" r:id="rId36" xr:uid="{3CE82E36-0837-41DB-8F77-ADFF029A62F7}"/>
    <hyperlink ref="C397" r:id="rId37" xr:uid="{D32FC1C3-B532-4E2B-A271-572825198C7D}"/>
    <hyperlink ref="C398" r:id="rId38" xr:uid="{BE3A3B67-348F-49FF-B2D7-2A6555346F12}"/>
    <hyperlink ref="C399" r:id="rId39" xr:uid="{044E5171-0774-457B-8FA0-91462B5D4666}"/>
    <hyperlink ref="C400" r:id="rId40" xr:uid="{F5376D85-1120-49F4-81D5-D2708FDE906D}"/>
    <hyperlink ref="C401" r:id="rId41" xr:uid="{B7DD0B53-16F3-4488-80F6-803E474ED9BF}"/>
    <hyperlink ref="C402" r:id="rId42" xr:uid="{76535C25-A60D-4BCE-9AB9-7EB7FD6075DE}"/>
    <hyperlink ref="C403" r:id="rId43" xr:uid="{B78B7EB0-7876-4131-AE89-5055BFA87588}"/>
    <hyperlink ref="C404" r:id="rId44" xr:uid="{1EB90275-FED3-4B65-B158-E45686DF7E79}"/>
    <hyperlink ref="C405" r:id="rId45" xr:uid="{13861B53-A832-421D-8FED-D885C63833C6}"/>
    <hyperlink ref="C406" r:id="rId46" xr:uid="{F257797C-8818-4BB7-83A7-EC8D9BA93791}"/>
    <hyperlink ref="C407" r:id="rId47" xr:uid="{71FFE747-E797-4276-B7C9-59DBC5E73B44}"/>
    <hyperlink ref="C408" r:id="rId48" xr:uid="{68ED1D2A-B872-42E0-B3BC-470F90280DD9}"/>
    <hyperlink ref="C409" r:id="rId49" xr:uid="{7DA8B4CE-BFE0-467C-831C-0E9EEAEB5493}"/>
    <hyperlink ref="C410" r:id="rId50" xr:uid="{051D8F94-0703-4735-B33C-192825358D53}"/>
    <hyperlink ref="C411" r:id="rId51" xr:uid="{70CDEEE5-7761-4085-8612-4850A1CDD8BA}"/>
    <hyperlink ref="C412" r:id="rId52" xr:uid="{ADBFE70A-A85B-4E2A-9CCB-FC316043CD40}"/>
    <hyperlink ref="C413" r:id="rId53" xr:uid="{A7AC5B8B-AD5A-48B6-B619-C7F4982654DF}"/>
    <hyperlink ref="C414" r:id="rId54" xr:uid="{8C693494-DD63-485D-947E-D03FC2B38F40}"/>
    <hyperlink ref="C415" r:id="rId55" xr:uid="{73FE1653-C486-4188-9579-44B9A5A82131}"/>
    <hyperlink ref="C416" r:id="rId56" xr:uid="{33BFD18F-F35E-4DB1-9B9F-40B48387ACB1}"/>
    <hyperlink ref="C417" r:id="rId57" xr:uid="{6313E725-E1C0-46F7-87C0-F514FF574E72}"/>
    <hyperlink ref="C418" r:id="rId58" xr:uid="{A783A0C1-DFC7-40BB-A39D-DB436557C4CE}"/>
    <hyperlink ref="C419" r:id="rId59" xr:uid="{B7CC456E-9CD4-4406-B18A-F6C7AF3114FF}"/>
    <hyperlink ref="C420" r:id="rId60" xr:uid="{C13EF443-8AC1-4998-BFED-6DE17C3F9503}"/>
    <hyperlink ref="C421" r:id="rId61" xr:uid="{15F8DEA7-7500-4776-92F8-0FA66490BCE6}"/>
    <hyperlink ref="C422" r:id="rId62" xr:uid="{BEBA4B3A-A67B-4CFD-96BE-EFBFD3DE6582}"/>
    <hyperlink ref="C423" r:id="rId63" xr:uid="{DF24EBEB-214C-4F3A-B0C0-A4C64DED965B}"/>
    <hyperlink ref="C424" r:id="rId64" xr:uid="{00C3DDE4-92F7-49C8-A61D-F49A3EC5BB1F}"/>
    <hyperlink ref="C425" r:id="rId65" xr:uid="{9178240D-9CD3-4B7C-B57D-38727C752FF3}"/>
    <hyperlink ref="C426" r:id="rId66" xr:uid="{AF4C9FA7-FD31-448F-A857-1AD23F526293}"/>
    <hyperlink ref="C427" r:id="rId67" xr:uid="{84B95A00-0F7C-4B72-AA68-56A43242F641}"/>
    <hyperlink ref="C428" r:id="rId68" xr:uid="{06DD7CAD-919F-46B3-97BA-797259007821}"/>
    <hyperlink ref="C429" r:id="rId69" xr:uid="{6889A75D-3A32-4F2A-90D1-60EDC0884F54}"/>
    <hyperlink ref="C430" r:id="rId70" xr:uid="{D64F725D-824F-4946-B868-E7973692E775}"/>
    <hyperlink ref="C431" r:id="rId71" xr:uid="{302AB214-B304-4EB1-A3B4-EB491A38EF9C}"/>
    <hyperlink ref="C432" r:id="rId72" xr:uid="{C647E564-1255-4EAA-906E-E3B1AAC6BC81}"/>
    <hyperlink ref="C433" r:id="rId73" xr:uid="{A5554359-1A36-477F-8013-2B19FC19B9DD}"/>
    <hyperlink ref="C434" r:id="rId74" xr:uid="{BC13544C-254B-4CAA-9232-483DCAF7DCC8}"/>
    <hyperlink ref="C435" r:id="rId75" xr:uid="{E01C99DC-66E5-4503-8CB2-9B06EA00D468}"/>
    <hyperlink ref="C436" r:id="rId76" xr:uid="{6C7D9FE4-B825-4994-97F1-F8DB3C6245E8}"/>
    <hyperlink ref="C437" r:id="rId77" xr:uid="{AC75CB86-631D-44D5-A3D4-15313EF58DCB}"/>
    <hyperlink ref="C438" r:id="rId78" xr:uid="{A1220238-E6F7-4F46-99F3-1CD92D29C576}"/>
    <hyperlink ref="C439" r:id="rId79" xr:uid="{50784692-8D53-4812-B9E4-652C69C74F30}"/>
    <hyperlink ref="C440" r:id="rId80" xr:uid="{4A4A02AB-0251-4D04-9DE6-C8BB45DE8DCA}"/>
    <hyperlink ref="C441" r:id="rId81" xr:uid="{E5507280-510D-4D06-8B12-4E30D7AF919E}"/>
    <hyperlink ref="C442" r:id="rId82" xr:uid="{90C5D4BC-0EB4-46C5-8430-A869DABBCD4D}"/>
    <hyperlink ref="C443" r:id="rId83" xr:uid="{D69A5836-E04F-4A74-B202-4FEDE5D05355}"/>
    <hyperlink ref="C444" r:id="rId84" xr:uid="{9BAD3944-BA51-4753-B2F6-D682B3320E91}"/>
    <hyperlink ref="C446" r:id="rId85" xr:uid="{4DAA3A0E-A8BA-4384-BAFE-67F1036209A6}"/>
    <hyperlink ref="C447" r:id="rId86" xr:uid="{79182A94-FA88-49E4-918A-70B59B800AC3}"/>
    <hyperlink ref="C448" r:id="rId87" xr:uid="{26B69FAE-E29D-44C2-AAEA-0942E0B528FC}"/>
    <hyperlink ref="C449" r:id="rId88" xr:uid="{1C6F4E86-2575-438C-9F40-6997C8B04790}"/>
    <hyperlink ref="C450" r:id="rId89" xr:uid="{227ACE28-DAEA-4AD4-83B0-25920879B7E0}"/>
    <hyperlink ref="C451" r:id="rId90" xr:uid="{5DD02207-9A2D-4031-8DC1-DCC538BA185E}"/>
    <hyperlink ref="C452" r:id="rId91" xr:uid="{4C5D6451-BB6D-450D-BEA2-06BE119A94B5}"/>
    <hyperlink ref="C453" r:id="rId92" xr:uid="{7C54AA51-814C-4129-A7CD-1C5CFBECFD5E}"/>
    <hyperlink ref="C454" r:id="rId93" xr:uid="{6A282C28-CA0A-437B-83C8-42DADD5C5CC8}"/>
    <hyperlink ref="C455" r:id="rId94" xr:uid="{C3F1B0E2-9451-4282-ADD7-026987D9A31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B7D03-9C9C-4EDE-8772-EE5F392C0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Pviots</vt:lpstr>
      <vt:lpstr>Data Updation</vt:lpstr>
      <vt:lpstr>Location and Caste</vt:lpstr>
      <vt:lpstr>PPT Pviots</vt:lpstr>
      <vt:lpstr>Factor</vt:lpstr>
      <vt:lpstr>Data</vt:lpstr>
      <vt:lpstr>MApping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 Kumar</cp:lastModifiedBy>
  <dcterms:modified xsi:type="dcterms:W3CDTF">2025-08-09T07:10:10Z</dcterms:modified>
</cp:coreProperties>
</file>